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D:\Web\Web-Intranet\web\files\01-ustavni-dokumenty\02-rada\2021\3.zasedani\"/>
    </mc:Choice>
  </mc:AlternateContent>
  <bookViews>
    <workbookView xWindow="0" yWindow="0" windowWidth="28800" windowHeight="13800" activeTab="3"/>
  </bookViews>
  <sheets>
    <sheet name="2020" sheetId="9" r:id="rId1"/>
    <sheet name="2021" sheetId="6" r:id="rId2"/>
    <sheet name="2022" sheetId="11" r:id="rId3"/>
    <sheet name="2023" sheetId="1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2" l="1"/>
  <c r="D14" i="11"/>
  <c r="D14" i="6" l="1"/>
  <c r="D30" i="6"/>
  <c r="G42" i="12" l="1"/>
  <c r="D41" i="12"/>
  <c r="D39" i="12"/>
  <c r="D37" i="12"/>
  <c r="E35" i="12"/>
  <c r="D35" i="12" s="1"/>
  <c r="D34" i="12" s="1"/>
  <c r="E30" i="12"/>
  <c r="D29" i="12"/>
  <c r="E25" i="12"/>
  <c r="D25" i="12"/>
  <c r="E18" i="12"/>
  <c r="E8" i="12" s="1"/>
  <c r="D18" i="12"/>
  <c r="D8" i="12" s="1"/>
  <c r="E16" i="12"/>
  <c r="D16" i="12"/>
  <c r="D11" i="12"/>
  <c r="D9" i="12"/>
  <c r="E34" i="12" l="1"/>
  <c r="E24" i="12" s="1"/>
  <c r="E42" i="12" s="1"/>
  <c r="D42" i="12" s="1"/>
  <c r="D30" i="12"/>
  <c r="D24" i="12" s="1"/>
  <c r="O40" i="9"/>
  <c r="Q42" i="9"/>
  <c r="Q24" i="9"/>
  <c r="N40" i="9"/>
  <c r="N32" i="9"/>
  <c r="O28" i="9"/>
  <c r="N28" i="9"/>
  <c r="N25" i="9" s="1"/>
  <c r="N27" i="9"/>
  <c r="N26" i="9"/>
  <c r="O27" i="9"/>
  <c r="O19" i="9"/>
  <c r="N19" i="9"/>
  <c r="N8" i="9"/>
  <c r="N23" i="9"/>
  <c r="N22" i="9"/>
  <c r="N18" i="9"/>
  <c r="N16" i="9"/>
  <c r="N15" i="9"/>
  <c r="N14" i="9"/>
  <c r="N13" i="9"/>
  <c r="N12" i="9"/>
  <c r="N11" i="9"/>
  <c r="N9" i="9"/>
  <c r="O8" i="9"/>
  <c r="Q8" i="9"/>
  <c r="N39" i="9"/>
  <c r="N37" i="9"/>
  <c r="N36" i="9"/>
  <c r="N35" i="9"/>
  <c r="N30" i="9"/>
  <c r="N29" i="9"/>
  <c r="O25" i="9"/>
  <c r="N34" i="9" l="1"/>
  <c r="O34" i="9"/>
  <c r="O24" i="9" l="1"/>
  <c r="O42" i="9"/>
  <c r="N24" i="9"/>
  <c r="N42" i="9" s="1"/>
  <c r="E25" i="9"/>
  <c r="E24" i="9" s="1"/>
  <c r="D24" i="9" s="1"/>
  <c r="D11" i="9"/>
  <c r="D9" i="9"/>
  <c r="E8" i="9"/>
  <c r="G8" i="9"/>
  <c r="G24" i="9"/>
  <c r="G42" i="9"/>
  <c r="D8" i="9" l="1"/>
  <c r="G42" i="6" l="1"/>
  <c r="G42" i="11"/>
  <c r="E35" i="11"/>
  <c r="D35" i="11" s="1"/>
  <c r="D9" i="11" l="1"/>
  <c r="D41" i="11"/>
  <c r="D40" i="11"/>
  <c r="D39" i="11"/>
  <c r="D37" i="11"/>
  <c r="D34" i="11"/>
  <c r="D24" i="11" s="1"/>
  <c r="E34" i="11"/>
  <c r="E30" i="11"/>
  <c r="D30" i="11" s="1"/>
  <c r="D29" i="11"/>
  <c r="E25" i="11"/>
  <c r="D25" i="11"/>
  <c r="E18" i="11"/>
  <c r="E8" i="11" s="1"/>
  <c r="D18" i="11"/>
  <c r="E16" i="11"/>
  <c r="D16" i="11"/>
  <c r="D11" i="11"/>
  <c r="E24" i="11" l="1"/>
  <c r="E42" i="11" s="1"/>
  <c r="D8" i="11"/>
  <c r="D42" i="11" l="1"/>
  <c r="D11" i="6" l="1"/>
  <c r="D9" i="6"/>
  <c r="D34" i="9"/>
  <c r="D40" i="6" l="1"/>
  <c r="D39" i="6" l="1"/>
  <c r="D39" i="9"/>
  <c r="D18" i="9" l="1"/>
  <c r="E18" i="9"/>
  <c r="D36" i="9"/>
  <c r="E16" i="6" l="1"/>
  <c r="D16" i="6"/>
  <c r="E16" i="9"/>
  <c r="D16" i="9"/>
  <c r="D36" i="6"/>
  <c r="E35" i="6"/>
  <c r="D35" i="6" s="1"/>
  <c r="D34" i="6" s="1"/>
  <c r="E34" i="6" l="1"/>
  <c r="D18" i="6"/>
  <c r="E18" i="6"/>
  <c r="D14" i="9"/>
  <c r="D25" i="6" l="1"/>
  <c r="D29" i="6"/>
  <c r="D37" i="6"/>
  <c r="D41" i="6"/>
  <c r="E30" i="9" l="1"/>
  <c r="D30" i="9" s="1"/>
  <c r="D41" i="9"/>
  <c r="E35" i="9"/>
  <c r="D8" i="6" l="1"/>
  <c r="E8" i="6"/>
  <c r="E30" i="6"/>
  <c r="E25" i="6"/>
  <c r="E24" i="6" s="1"/>
  <c r="D37" i="9"/>
  <c r="D35" i="9"/>
  <c r="E34" i="9"/>
  <c r="D29" i="9"/>
  <c r="D25" i="9"/>
  <c r="D42" i="9" s="1"/>
  <c r="D24" i="6" l="1"/>
  <c r="D42" i="6" s="1"/>
  <c r="E42" i="6"/>
  <c r="E42" i="9"/>
</calcChain>
</file>

<file path=xl/sharedStrings.xml><?xml version="1.0" encoding="utf-8"?>
<sst xmlns="http://schemas.openxmlformats.org/spreadsheetml/2006/main" count="430" uniqueCount="90">
  <si>
    <t>Číslo účtu</t>
  </si>
  <si>
    <t>Celkem</t>
  </si>
  <si>
    <t>Hlavní činnost</t>
  </si>
  <si>
    <t>Další činnost</t>
  </si>
  <si>
    <t>Jiná činnost</t>
  </si>
  <si>
    <t>A.</t>
  </si>
  <si>
    <t>Náklady</t>
  </si>
  <si>
    <t>x</t>
  </si>
  <si>
    <t>A.I.a.</t>
  </si>
  <si>
    <t>Spotřebované nákupy</t>
  </si>
  <si>
    <t>A.I.a.2.</t>
  </si>
  <si>
    <t>z toho Prodané zboží</t>
  </si>
  <si>
    <t>A.I.b.</t>
  </si>
  <si>
    <t>Služby</t>
  </si>
  <si>
    <t>A.II.7</t>
  </si>
  <si>
    <t>Změny stavu zásob vlastní činnosti</t>
  </si>
  <si>
    <t>A.II.x</t>
  </si>
  <si>
    <t>Aktivace</t>
  </si>
  <si>
    <t>A.III.</t>
  </si>
  <si>
    <t>Osobní náklady</t>
  </si>
  <si>
    <t>A.IV.</t>
  </si>
  <si>
    <t>Daně a poplatky</t>
  </si>
  <si>
    <t>A.V.</t>
  </si>
  <si>
    <t>Ostatní náklady</t>
  </si>
  <si>
    <t>A.V.a.</t>
  </si>
  <si>
    <t>z toho tvorba Fondu účelově určených prostředků</t>
  </si>
  <si>
    <t>A.VI.</t>
  </si>
  <si>
    <t>Odpisy, prodaný majetek,tvorba a použití rezerv a opravných položek</t>
  </si>
  <si>
    <t>A.VI.23.</t>
  </si>
  <si>
    <t>Odpisy dlouhodobého majetku</t>
  </si>
  <si>
    <t>A.VI.24.</t>
  </si>
  <si>
    <t>Zůstatková cena prodaného majetku</t>
  </si>
  <si>
    <t>A.VI.x.</t>
  </si>
  <si>
    <t>Ostatní</t>
  </si>
  <si>
    <t>A.VII.</t>
  </si>
  <si>
    <t>Poskytnuté příspěvky</t>
  </si>
  <si>
    <t>A.VIII.</t>
  </si>
  <si>
    <t>Daň z příjmů</t>
  </si>
  <si>
    <t>B.</t>
  </si>
  <si>
    <t>Výnosy</t>
  </si>
  <si>
    <t>B.I.</t>
  </si>
  <si>
    <t>Provozní dotace</t>
  </si>
  <si>
    <t>B.I.a.</t>
  </si>
  <si>
    <t>Institucionální</t>
  </si>
  <si>
    <t>B.I.b.</t>
  </si>
  <si>
    <t>Účelové</t>
  </si>
  <si>
    <t>B.I.x.</t>
  </si>
  <si>
    <t>B.II.</t>
  </si>
  <si>
    <t>Přijaté příspěvky</t>
  </si>
  <si>
    <t>B.III.</t>
  </si>
  <si>
    <t>Tržby za vlastní výkony a za zboží</t>
  </si>
  <si>
    <t>B.III.a.</t>
  </si>
  <si>
    <t xml:space="preserve">Tržby za vlastní výkony </t>
  </si>
  <si>
    <t>B.III.b.</t>
  </si>
  <si>
    <t>Tržby z prodeje služeb</t>
  </si>
  <si>
    <t>B.III.c.</t>
  </si>
  <si>
    <t>Tržby za prodané zboží</t>
  </si>
  <si>
    <t>B.IV.</t>
  </si>
  <si>
    <t>Ostatní výnosy</t>
  </si>
  <si>
    <t>B.IV.9.</t>
  </si>
  <si>
    <t>Zúčtování fondů</t>
  </si>
  <si>
    <t>B.IV.9.a.</t>
  </si>
  <si>
    <t xml:space="preserve">Rezervní fond </t>
  </si>
  <si>
    <t>B.IV.9.b.</t>
  </si>
  <si>
    <t>Fond reprodukce majetku</t>
  </si>
  <si>
    <t>B.IV.9.c.</t>
  </si>
  <si>
    <t>Fond účelově určených prostředků</t>
  </si>
  <si>
    <t>B.IV.9.d.</t>
  </si>
  <si>
    <t>Sociální fond</t>
  </si>
  <si>
    <t>B.IV.x.</t>
  </si>
  <si>
    <t>B.V.</t>
  </si>
  <si>
    <t>Tržby z prodeje majetku</t>
  </si>
  <si>
    <t>B. - A.</t>
  </si>
  <si>
    <t>Výnosy snížené o náklady</t>
  </si>
  <si>
    <t>Část I.</t>
  </si>
  <si>
    <t>Základní předpoklady, z kterých se vycházelo při sestavení plánu:</t>
  </si>
  <si>
    <t>Část II.</t>
  </si>
  <si>
    <t>částky uvedené ve sloupcích 4 až 7 jsou v tisících Kč</t>
  </si>
  <si>
    <t>Plán výnosů a nákladů v rámci střednědobého výhledu rozpočtu na rok 2020</t>
  </si>
  <si>
    <t>Plán výnosů a nákladů v rámci střednědobého výhledu rozpočtu na rok 2021</t>
  </si>
  <si>
    <t>Plán byl schválen Radou ÚMG dne:</t>
  </si>
  <si>
    <t>Další:</t>
  </si>
  <si>
    <t>Plán výnosů a nákladů v rámci střednědobého výhledu rozpočtu na rok 2022</t>
  </si>
  <si>
    <t xml:space="preserve">Sestaveno na základě výsledků minulých období a předpokladu vývoje hospodaření v roce 2022. Údaje zohledňují veškeré předpokládáné ekonimické skutečnoti za rozpočtových rok 2019. 
</t>
  </si>
  <si>
    <t xml:space="preserve">Sestaveno na základě výsledků minulých období a předpokladu vývoje hospodaření v roce 2021. Údaje zohledňují veškeré předpokládáné ekonimické skutečnoti za rozpočtových rok 2019. Plán nazahrnuje případné výnosy a náklady spojené s připravovanými projekty velkých výzkumných infrastruktur do OPVVV VI II, které budou mít rovněž částečný dopad do provozních nákladů:
celková částka dotace pro UMG je 368 092 608,- Kč
celková spoluúčast UMG je 18 404 630,- Kč
</t>
  </si>
  <si>
    <t>Sestaveno na základě výsledků minulých období a předpokladu vývoje hospodaření v roce 2020. Údaje zohledňují veškeré předpokládáné ekonomické skutečnoti za rozpočtových rok 2018. Plán zahrnuje výnosy v podobě nepřímých nákladů spojených s připravovanými projekty velkých výzkumných infrastruktur do OPVVV VI II (2019-2021):
celková částka dotace na 3 roky pro UMG je 368 092 608,- Kč
celková spoluúčast UMG ve 3 letech je 18 404 630,- Kč (pro rok 2020 se počítá se spoluúčastí 12 mil. Kč, stejně tak jako s 12 mil. Kč v nepřímých nákladech na výnosové stránce).</t>
  </si>
  <si>
    <t>Skutečnost výnosů a nákladů v rámci střednědobého výhledu rozpočtu na rok 2020</t>
  </si>
  <si>
    <t xml:space="preserve">Plán byl schválen Radou ÚMG dne: </t>
  </si>
  <si>
    <t>Výkaz zisku a ztráty za rok 2020 projednán Dozorčí radou ÚMG dne 17.06.2021.</t>
  </si>
  <si>
    <t>Plán výnosů a nákladů v rámci střednědobého výhledu rozpočtu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</si>
</sst>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č_-;\-* #,##0.00\ _K_č_-;_-* &quot;-&quot;??\ _K_č_-;_-@_-"/>
    <numFmt numFmtId="165" formatCode="#,##0\ _K_č"/>
  </numFmts>
  <fonts count="2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7" fillId="0" borderId="0" xfId="0" applyFont="1"/>
    <xf numFmtId="0" fontId="8" fillId="0" borderId="0" xfId="1" applyNumberFormat="1" applyFont="1" applyFill="1" applyBorder="1" applyAlignment="1" applyProtection="1"/>
    <xf numFmtId="0" fontId="10" fillId="0" borderId="1" xfId="0" applyFont="1" applyBorder="1" applyAlignment="1">
      <alignment horizontal="center" vertical="center"/>
    </xf>
    <xf numFmtId="0" fontId="11" fillId="0" borderId="2" xfId="1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4" xfId="0" applyFont="1" applyBorder="1"/>
    <xf numFmtId="0" fontId="8" fillId="0" borderId="5" xfId="1" applyNumberFormat="1" applyFont="1" applyFill="1" applyBorder="1" applyAlignment="1" applyProtection="1">
      <alignment horizontal="center" wrapText="1"/>
    </xf>
    <xf numFmtId="0" fontId="12" fillId="0" borderId="5" xfId="1" applyNumberFormat="1" applyFont="1" applyFill="1" applyBorder="1" applyAlignment="1" applyProtection="1">
      <alignment horizontal="center" wrapText="1"/>
    </xf>
    <xf numFmtId="0" fontId="13" fillId="0" borderId="5" xfId="1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2" fillId="2" borderId="9" xfId="0" applyFont="1" applyFill="1" applyBorder="1"/>
    <xf numFmtId="0" fontId="3" fillId="3" borderId="16" xfId="0" applyFont="1" applyFill="1" applyBorder="1" applyAlignment="1">
      <alignment horizontal="center" vertical="center"/>
    </xf>
    <xf numFmtId="49" fontId="13" fillId="3" borderId="17" xfId="1" applyNumberFormat="1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3" fillId="0" borderId="19" xfId="0" applyFont="1" applyBorder="1" applyAlignment="1">
      <alignment horizontal="left"/>
    </xf>
    <xf numFmtId="0" fontId="2" fillId="0" borderId="20" xfId="0" applyFont="1" applyBorder="1"/>
    <xf numFmtId="165" fontId="5" fillId="3" borderId="17" xfId="0" applyNumberFormat="1" applyFont="1" applyFill="1" applyBorder="1"/>
    <xf numFmtId="165" fontId="5" fillId="3" borderId="18" xfId="0" applyNumberFormat="1" applyFont="1" applyFill="1" applyBorder="1"/>
    <xf numFmtId="0" fontId="10" fillId="0" borderId="1" xfId="0" applyFont="1" applyBorder="1" applyAlignment="1">
      <alignment horizontal="left" vertical="center"/>
    </xf>
    <xf numFmtId="49" fontId="11" fillId="0" borderId="2" xfId="1" applyNumberFormat="1" applyFont="1" applyFill="1" applyBorder="1" applyAlignment="1" applyProtection="1">
      <alignment horizontal="left" vertical="center" wrapText="1"/>
    </xf>
    <xf numFmtId="165" fontId="4" fillId="0" borderId="2" xfId="0" applyNumberFormat="1" applyFont="1" applyBorder="1"/>
    <xf numFmtId="165" fontId="4" fillId="0" borderId="3" xfId="0" applyNumberFormat="1" applyFont="1" applyBorder="1"/>
    <xf numFmtId="0" fontId="4" fillId="0" borderId="7" xfId="0" applyFont="1" applyBorder="1" applyAlignment="1">
      <alignment horizontal="left" vertical="center"/>
    </xf>
    <xf numFmtId="49" fontId="9" fillId="0" borderId="8" xfId="1" applyNumberFormat="1" applyFont="1" applyFill="1" applyBorder="1" applyAlignment="1" applyProtection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165" fontId="4" fillId="0" borderId="8" xfId="0" applyNumberFormat="1" applyFont="1" applyBorder="1"/>
    <xf numFmtId="165" fontId="4" fillId="0" borderId="9" xfId="0" applyNumberFormat="1" applyFont="1" applyBorder="1"/>
    <xf numFmtId="0" fontId="10" fillId="0" borderId="10" xfId="0" applyFont="1" applyBorder="1" applyAlignment="1">
      <alignment horizontal="left" vertical="center"/>
    </xf>
    <xf numFmtId="49" fontId="11" fillId="0" borderId="11" xfId="1" applyNumberFormat="1" applyFont="1" applyFill="1" applyBorder="1" applyAlignment="1" applyProtection="1">
      <alignment horizontal="left" vertical="center" wrapText="1"/>
    </xf>
    <xf numFmtId="0" fontId="11" fillId="0" borderId="11" xfId="1" applyNumberFormat="1" applyFont="1" applyFill="1" applyBorder="1" applyAlignment="1" applyProtection="1">
      <alignment horizontal="center" vertical="center"/>
    </xf>
    <xf numFmtId="165" fontId="4" fillId="0" borderId="11" xfId="0" applyNumberFormat="1" applyFont="1" applyBorder="1"/>
    <xf numFmtId="165" fontId="4" fillId="0" borderId="12" xfId="0" applyNumberFormat="1" applyFont="1" applyBorder="1"/>
    <xf numFmtId="0" fontId="10" fillId="0" borderId="11" xfId="0" applyFont="1" applyBorder="1" applyAlignment="1">
      <alignment horizontal="center" vertical="center"/>
    </xf>
    <xf numFmtId="49" fontId="9" fillId="0" borderId="8" xfId="1" applyNumberFormat="1" applyFont="1" applyFill="1" applyBorder="1" applyAlignment="1" applyProtection="1">
      <alignment horizontal="left" vertical="center"/>
    </xf>
    <xf numFmtId="0" fontId="10" fillId="0" borderId="8" xfId="0" applyFont="1" applyBorder="1" applyAlignment="1">
      <alignment horizontal="center" vertical="center"/>
    </xf>
    <xf numFmtId="49" fontId="11" fillId="0" borderId="2" xfId="1" applyNumberFormat="1" applyFont="1" applyFill="1" applyBorder="1" applyAlignment="1" applyProtection="1">
      <alignment horizontal="left" vertical="top" wrapText="1"/>
    </xf>
    <xf numFmtId="0" fontId="4" fillId="0" borderId="13" xfId="0" applyFont="1" applyBorder="1" applyAlignment="1">
      <alignment horizontal="left" vertical="center"/>
    </xf>
    <xf numFmtId="0" fontId="9" fillId="0" borderId="14" xfId="1" applyNumberFormat="1" applyFont="1" applyFill="1" applyBorder="1" applyAlignment="1" applyProtection="1">
      <alignment vertical="center" wrapText="1"/>
    </xf>
    <xf numFmtId="0" fontId="9" fillId="0" borderId="14" xfId="1" applyNumberFormat="1" applyFont="1" applyFill="1" applyBorder="1" applyAlignment="1" applyProtection="1">
      <alignment horizontal="center" vertical="center"/>
    </xf>
    <xf numFmtId="165" fontId="4" fillId="0" borderId="14" xfId="0" applyNumberFormat="1" applyFont="1" applyBorder="1"/>
    <xf numFmtId="165" fontId="4" fillId="0" borderId="15" xfId="0" applyNumberFormat="1" applyFont="1" applyBorder="1"/>
    <xf numFmtId="0" fontId="9" fillId="0" borderId="8" xfId="1" applyNumberFormat="1" applyFont="1" applyFill="1" applyBorder="1" applyAlignment="1" applyProtection="1">
      <alignment vertical="center" wrapText="1"/>
    </xf>
    <xf numFmtId="0" fontId="9" fillId="0" borderId="8" xfId="1" applyNumberFormat="1" applyFont="1" applyFill="1" applyBorder="1" applyAlignment="1" applyProtection="1">
      <alignment horizontal="center" vertical="center"/>
    </xf>
    <xf numFmtId="0" fontId="9" fillId="0" borderId="14" xfId="1" applyNumberFormat="1" applyFont="1" applyFill="1" applyBorder="1" applyAlignment="1" applyProtection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9" fillId="0" borderId="8" xfId="1" applyNumberFormat="1" applyFont="1" applyFill="1" applyBorder="1" applyAlignment="1" applyProtection="1">
      <alignment horizontal="left" vertical="center" wrapText="1"/>
    </xf>
    <xf numFmtId="49" fontId="11" fillId="0" borderId="11" xfId="1" applyNumberFormat="1" applyFont="1" applyFill="1" applyBorder="1" applyAlignment="1" applyProtection="1">
      <alignment horizontal="left" vertical="top" wrapText="1"/>
    </xf>
    <xf numFmtId="0" fontId="10" fillId="0" borderId="4" xfId="0" applyFont="1" applyBorder="1" applyAlignment="1">
      <alignment horizontal="left" vertical="center"/>
    </xf>
    <xf numFmtId="49" fontId="11" fillId="0" borderId="5" xfId="1" applyNumberFormat="1" applyFont="1" applyFill="1" applyBorder="1" applyAlignment="1" applyProtection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165" fontId="4" fillId="0" borderId="5" xfId="0" applyNumberFormat="1" applyFont="1" applyBorder="1"/>
    <xf numFmtId="165" fontId="4" fillId="0" borderId="6" xfId="0" applyNumberFormat="1" applyFont="1" applyBorder="1"/>
    <xf numFmtId="0" fontId="9" fillId="0" borderId="14" xfId="1" applyNumberFormat="1" applyFont="1" applyFill="1" applyBorder="1" applyAlignment="1" applyProtection="1">
      <alignment horizontal="left" vertical="top" wrapText="1"/>
    </xf>
    <xf numFmtId="0" fontId="11" fillId="0" borderId="2" xfId="1" applyNumberFormat="1" applyFont="1" applyFill="1" applyBorder="1" applyAlignment="1" applyProtection="1">
      <alignment horizontal="center" vertical="center"/>
    </xf>
    <xf numFmtId="49" fontId="9" fillId="0" borderId="14" xfId="1" applyNumberFormat="1" applyFont="1" applyFill="1" applyBorder="1" applyAlignment="1" applyProtection="1">
      <alignment horizontal="left" vertical="center" wrapText="1"/>
    </xf>
    <xf numFmtId="165" fontId="14" fillId="0" borderId="14" xfId="0" applyNumberFormat="1" applyFont="1" applyBorder="1"/>
    <xf numFmtId="165" fontId="14" fillId="0" borderId="8" xfId="0" applyNumberFormat="1" applyFont="1" applyBorder="1"/>
    <xf numFmtId="0" fontId="13" fillId="0" borderId="19" xfId="1" applyNumberFormat="1" applyFont="1" applyFill="1" applyBorder="1" applyAlignment="1" applyProtection="1">
      <alignment horizontal="left" vertical="center"/>
    </xf>
    <xf numFmtId="0" fontId="2" fillId="4" borderId="28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165" fontId="5" fillId="4" borderId="27" xfId="0" applyNumberFormat="1" applyFont="1" applyFill="1" applyBorder="1"/>
    <xf numFmtId="165" fontId="4" fillId="0" borderId="29" xfId="0" applyNumberFormat="1" applyFont="1" applyBorder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4" fontId="19" fillId="0" borderId="0" xfId="0" applyNumberFormat="1" applyFont="1" applyAlignment="1">
      <alignment vertical="center" wrapText="1"/>
    </xf>
    <xf numFmtId="3" fontId="3" fillId="3" borderId="11" xfId="0" applyNumberFormat="1" applyFont="1" applyFill="1" applyBorder="1"/>
    <xf numFmtId="0" fontId="10" fillId="0" borderId="2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0" xfId="0" applyFont="1" applyBorder="1"/>
    <xf numFmtId="0" fontId="2" fillId="0" borderId="24" xfId="0" applyFont="1" applyBorder="1"/>
    <xf numFmtId="165" fontId="9" fillId="0" borderId="8" xfId="1" applyNumberFormat="1" applyFont="1" applyFill="1" applyBorder="1" applyAlignment="1" applyProtection="1"/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3" fontId="9" fillId="0" borderId="2" xfId="1" applyNumberFormat="1" applyFont="1" applyFill="1" applyBorder="1" applyAlignment="1" applyProtection="1"/>
    <xf numFmtId="3" fontId="9" fillId="0" borderId="5" xfId="1" applyNumberFormat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3" fontId="9" fillId="0" borderId="8" xfId="1" applyNumberFormat="1" applyFont="1" applyFill="1" applyBorder="1" applyAlignment="1" applyProtection="1"/>
    <xf numFmtId="3" fontId="9" fillId="5" borderId="14" xfId="1" applyNumberFormat="1" applyFont="1" applyFill="1" applyBorder="1" applyAlignment="1" applyProtection="1"/>
    <xf numFmtId="3" fontId="9" fillId="5" borderId="8" xfId="1" applyNumberFormat="1" applyFont="1" applyFill="1" applyBorder="1" applyAlignment="1" applyProtection="1"/>
    <xf numFmtId="3" fontId="11" fillId="0" borderId="17" xfId="1" applyNumberFormat="1" applyFont="1" applyFill="1" applyBorder="1" applyAlignment="1" applyProtection="1"/>
    <xf numFmtId="165" fontId="11" fillId="0" borderId="11" xfId="1" applyNumberFormat="1" applyFont="1" applyFill="1" applyBorder="1" applyAlignment="1" applyProtection="1">
      <alignment wrapText="1"/>
    </xf>
    <xf numFmtId="3" fontId="3" fillId="4" borderId="27" xfId="0" applyNumberFormat="1" applyFont="1" applyFill="1" applyBorder="1"/>
    <xf numFmtId="3" fontId="11" fillId="0" borderId="27" xfId="1" applyNumberFormat="1" applyFont="1" applyFill="1" applyBorder="1" applyAlignment="1" applyProtection="1"/>
    <xf numFmtId="3" fontId="3" fillId="2" borderId="8" xfId="0" applyNumberFormat="1" applyFont="1" applyFill="1" applyBorder="1"/>
    <xf numFmtId="3" fontId="11" fillId="0" borderId="2" xfId="1" applyNumberFormat="1" applyFont="1" applyFill="1" applyBorder="1" applyAlignment="1" applyProtection="1"/>
    <xf numFmtId="3" fontId="11" fillId="0" borderId="11" xfId="1" applyNumberFormat="1" applyFont="1" applyFill="1" applyBorder="1" applyAlignment="1" applyProtection="1"/>
    <xf numFmtId="0" fontId="13" fillId="0" borderId="19" xfId="1" applyNumberFormat="1" applyFont="1" applyFill="1" applyBorder="1" applyAlignment="1" applyProtection="1">
      <alignment horizontal="left" vertical="center"/>
    </xf>
    <xf numFmtId="0" fontId="2" fillId="0" borderId="23" xfId="0" applyFont="1" applyBorder="1"/>
    <xf numFmtId="0" fontId="10" fillId="0" borderId="28" xfId="0" applyFont="1" applyBorder="1" applyAlignment="1">
      <alignment horizontal="left" vertical="center"/>
    </xf>
    <xf numFmtId="49" fontId="11" fillId="0" borderId="27" xfId="1" applyNumberFormat="1" applyFont="1" applyFill="1" applyBorder="1" applyAlignment="1" applyProtection="1">
      <alignment horizontal="left" vertical="center" wrapText="1"/>
    </xf>
    <xf numFmtId="0" fontId="10" fillId="0" borderId="27" xfId="0" applyFont="1" applyBorder="1" applyAlignment="1">
      <alignment horizontal="center" vertical="center"/>
    </xf>
    <xf numFmtId="165" fontId="4" fillId="0" borderId="27" xfId="0" applyNumberFormat="1" applyFont="1" applyBorder="1"/>
    <xf numFmtId="0" fontId="4" fillId="0" borderId="30" xfId="0" applyFont="1" applyBorder="1" applyAlignment="1">
      <alignment horizontal="center" vertical="center"/>
    </xf>
    <xf numFmtId="165" fontId="4" fillId="0" borderId="31" xfId="0" applyNumberFormat="1" applyFont="1" applyBorder="1"/>
    <xf numFmtId="3" fontId="9" fillId="0" borderId="32" xfId="1" applyNumberFormat="1" applyFont="1" applyFill="1" applyBorder="1" applyAlignment="1" applyProtection="1"/>
    <xf numFmtId="0" fontId="3" fillId="0" borderId="19" xfId="0" applyFont="1" applyBorder="1"/>
    <xf numFmtId="0" fontId="0" fillId="0" borderId="22" xfId="0" applyFont="1" applyBorder="1"/>
    <xf numFmtId="3" fontId="2" fillId="0" borderId="0" xfId="0" applyNumberFormat="1" applyFont="1"/>
    <xf numFmtId="165" fontId="4" fillId="0" borderId="3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2" fillId="2" borderId="9" xfId="0" applyNumberFormat="1" applyFont="1" applyFill="1" applyBorder="1"/>
    <xf numFmtId="0" fontId="2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3" fontId="3" fillId="4" borderId="11" xfId="0" applyNumberFormat="1" applyFont="1" applyFill="1" applyBorder="1"/>
    <xf numFmtId="165" fontId="5" fillId="4" borderId="11" xfId="0" applyNumberFormat="1" applyFont="1" applyFill="1" applyBorder="1"/>
    <xf numFmtId="3" fontId="3" fillId="4" borderId="12" xfId="0" applyNumberFormat="1" applyFont="1" applyFill="1" applyBorder="1"/>
    <xf numFmtId="3" fontId="11" fillId="0" borderId="5" xfId="1" applyNumberFormat="1" applyFont="1" applyFill="1" applyBorder="1" applyAlignment="1" applyProtection="1"/>
    <xf numFmtId="0" fontId="3" fillId="0" borderId="33" xfId="0" applyFont="1" applyBorder="1" applyAlignment="1">
      <alignment horizontal="left"/>
    </xf>
    <xf numFmtId="0" fontId="2" fillId="0" borderId="34" xfId="0" applyFont="1" applyBorder="1"/>
    <xf numFmtId="0" fontId="2" fillId="0" borderId="35" xfId="0" applyFont="1" applyBorder="1"/>
    <xf numFmtId="0" fontId="7" fillId="0" borderId="0" xfId="0" applyFont="1" applyAlignment="1">
      <alignment vertical="center"/>
    </xf>
    <xf numFmtId="0" fontId="8" fillId="0" borderId="0" xfId="1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22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14" fontId="0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5" borderId="0" xfId="0" applyFont="1" applyFill="1" applyBorder="1" applyAlignment="1">
      <alignment wrapText="1"/>
    </xf>
    <xf numFmtId="0" fontId="0" fillId="5" borderId="0" xfId="0" applyFill="1" applyBorder="1" applyAlignment="1">
      <alignment wrapText="1"/>
    </xf>
    <xf numFmtId="0" fontId="0" fillId="5" borderId="23" xfId="0" applyFill="1" applyBorder="1" applyAlignment="1">
      <alignment wrapText="1"/>
    </xf>
    <xf numFmtId="0" fontId="9" fillId="0" borderId="25" xfId="1" applyNumberFormat="1" applyFont="1" applyFill="1" applyBorder="1" applyAlignment="1" applyProtection="1">
      <alignment horizontal="right"/>
    </xf>
    <xf numFmtId="0" fontId="20" fillId="0" borderId="0" xfId="1" applyNumberFormat="1" applyFont="1" applyFill="1" applyBorder="1" applyAlignment="1" applyProtection="1">
      <alignment vertical="center"/>
    </xf>
  </cellXfs>
  <cellStyles count="16">
    <cellStyle name="Comma" xfId="1" builtinId="3"/>
    <cellStyle name="Comma 2" xfId="5"/>
    <cellStyle name="Followed Hyperlink" xfId="3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2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  <cellStyle name="Normal 2" xfId="4"/>
  </cellStyles>
  <dxfs count="0"/>
  <tableStyles count="0" defaultTableStyle="TableStyleMedium2" defaultPivotStyle="PivotStyleLight16"/>
  <colors>
    <mruColors>
      <color rgb="FFF04E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0</xdr:row>
      <xdr:rowOff>180975</xdr:rowOff>
    </xdr:from>
    <xdr:to>
      <xdr:col>6</xdr:col>
      <xdr:colOff>513893</xdr:colOff>
      <xdr:row>2</xdr:row>
      <xdr:rowOff>37740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025" y="180975"/>
          <a:ext cx="2837993" cy="237765"/>
        </a:xfrm>
        <a:prstGeom prst="rect">
          <a:avLst/>
        </a:prstGeom>
      </xdr:spPr>
    </xdr:pic>
    <xdr:clientData/>
  </xdr:twoCellAnchor>
  <xdr:oneCellAnchor>
    <xdr:from>
      <xdr:col>12</xdr:col>
      <xdr:colOff>352425</xdr:colOff>
      <xdr:row>0</xdr:row>
      <xdr:rowOff>180975</xdr:rowOff>
    </xdr:from>
    <xdr:ext cx="2837993" cy="237765"/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58625" y="180975"/>
          <a:ext cx="2837993" cy="237765"/>
        </a:xfrm>
        <a:prstGeom prst="rect">
          <a:avLst/>
        </a:prstGeom>
      </xdr:spPr>
    </xdr:pic>
    <xdr:clientData/>
  </xdr:oneCellAnchor>
  <xdr:twoCellAnchor editAs="oneCell">
    <xdr:from>
      <xdr:col>0</xdr:col>
      <xdr:colOff>28576</xdr:colOff>
      <xdr:row>0</xdr:row>
      <xdr:rowOff>28575</xdr:rowOff>
    </xdr:from>
    <xdr:to>
      <xdr:col>1</xdr:col>
      <xdr:colOff>647701</xdr:colOff>
      <xdr:row>2</xdr:row>
      <xdr:rowOff>111830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6" y="28575"/>
          <a:ext cx="1200150" cy="464255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0</xdr:row>
      <xdr:rowOff>38100</xdr:rowOff>
    </xdr:from>
    <xdr:to>
      <xdr:col>11</xdr:col>
      <xdr:colOff>647700</xdr:colOff>
      <xdr:row>2</xdr:row>
      <xdr:rowOff>121355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77225" y="38100"/>
          <a:ext cx="1200150" cy="464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2381250</xdr:colOff>
      <xdr:row>0</xdr:row>
      <xdr:rowOff>180975</xdr:rowOff>
    </xdr:from>
    <xdr:to>
      <xdr:col>6</xdr:col>
      <xdr:colOff>504368</xdr:colOff>
      <xdr:row>2</xdr:row>
      <xdr:rowOff>37740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180975"/>
          <a:ext cx="2837993" cy="23776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28575</xdr:rowOff>
    </xdr:from>
    <xdr:to>
      <xdr:col>1</xdr:col>
      <xdr:colOff>657225</xdr:colOff>
      <xdr:row>2</xdr:row>
      <xdr:rowOff>111830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8575"/>
          <a:ext cx="1200150" cy="4642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2371725</xdr:colOff>
      <xdr:row>1</xdr:row>
      <xdr:rowOff>0</xdr:rowOff>
    </xdr:from>
    <xdr:to>
      <xdr:col>6</xdr:col>
      <xdr:colOff>494843</xdr:colOff>
      <xdr:row>2</xdr:row>
      <xdr:rowOff>47265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0" y="190500"/>
          <a:ext cx="2837993" cy="23776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1</xdr:col>
      <xdr:colOff>647700</xdr:colOff>
      <xdr:row>2</xdr:row>
      <xdr:rowOff>111830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28575"/>
          <a:ext cx="1200150" cy="4642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2381250</xdr:colOff>
      <xdr:row>1</xdr:row>
      <xdr:rowOff>9525</xdr:rowOff>
    </xdr:from>
    <xdr:to>
      <xdr:col>6</xdr:col>
      <xdr:colOff>504368</xdr:colOff>
      <xdr:row>2</xdr:row>
      <xdr:rowOff>56790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200025"/>
          <a:ext cx="2837993" cy="23776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638175</xdr:colOff>
      <xdr:row>2</xdr:row>
      <xdr:rowOff>111830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28575"/>
          <a:ext cx="1200150" cy="464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S56"/>
  <sheetViews>
    <sheetView zoomScalePageLayoutView="150" workbookViewId="0">
      <selection activeCell="G49" sqref="A1:G49"/>
    </sheetView>
  </sheetViews>
  <sheetFormatPr defaultColWidth="8.85546875" defaultRowHeight="15"/>
  <cols>
    <col min="1" max="1" width="8.7109375" style="1" customWidth="1"/>
    <col min="2" max="2" width="40.140625" style="1" customWidth="1"/>
    <col min="3" max="3" width="15.140625" style="1" customWidth="1"/>
    <col min="4" max="6" width="8.42578125" style="1" customWidth="1"/>
    <col min="7" max="7" width="7.85546875" style="1" bestFit="1" customWidth="1"/>
    <col min="8" max="10" width="8.85546875" style="1"/>
    <col min="11" max="11" width="8.7109375" style="1" customWidth="1"/>
    <col min="12" max="12" width="40.140625" style="1" customWidth="1"/>
    <col min="13" max="13" width="15.140625" style="1" customWidth="1"/>
    <col min="14" max="16" width="8.42578125" style="1" customWidth="1"/>
    <col min="17" max="17" width="7.7109375" style="1" bestFit="1" customWidth="1"/>
    <col min="18" max="16384" width="8.85546875" style="1"/>
  </cols>
  <sheetData>
    <row r="4" spans="1:17" ht="38.25" customHeight="1">
      <c r="A4" s="155" t="s">
        <v>78</v>
      </c>
      <c r="B4" s="6"/>
      <c r="C4" s="7"/>
      <c r="D4" s="7"/>
      <c r="E4" s="7"/>
      <c r="H4" s="4"/>
      <c r="K4" s="155" t="s">
        <v>86</v>
      </c>
      <c r="L4" s="6"/>
      <c r="M4" s="7"/>
      <c r="N4" s="7"/>
      <c r="O4" s="7"/>
    </row>
    <row r="5" spans="1:17" ht="16.5" customHeight="1" thickBot="1">
      <c r="A5" s="154" t="s">
        <v>77</v>
      </c>
      <c r="B5" s="154"/>
      <c r="C5" s="154"/>
      <c r="D5" s="154"/>
      <c r="E5" s="154"/>
      <c r="F5" s="154"/>
      <c r="G5" s="154"/>
      <c r="K5" s="154" t="s">
        <v>77</v>
      </c>
      <c r="L5" s="154"/>
      <c r="M5" s="154"/>
      <c r="N5" s="154"/>
      <c r="O5" s="154"/>
      <c r="P5" s="154"/>
      <c r="Q5" s="154"/>
    </row>
    <row r="6" spans="1:17" ht="15" customHeight="1">
      <c r="A6" s="8">
        <v>1</v>
      </c>
      <c r="B6" s="9">
        <v>2</v>
      </c>
      <c r="C6" s="9">
        <v>3</v>
      </c>
      <c r="D6" s="9">
        <v>4</v>
      </c>
      <c r="E6" s="9">
        <v>5</v>
      </c>
      <c r="F6" s="10">
        <v>6</v>
      </c>
      <c r="G6" s="11">
        <v>7</v>
      </c>
      <c r="H6" s="2"/>
      <c r="K6" s="8">
        <v>1</v>
      </c>
      <c r="L6" s="9">
        <v>2</v>
      </c>
      <c r="M6" s="9">
        <v>3</v>
      </c>
      <c r="N6" s="9">
        <v>4</v>
      </c>
      <c r="O6" s="9">
        <v>5</v>
      </c>
      <c r="P6" s="88">
        <v>6</v>
      </c>
      <c r="Q6" s="11">
        <v>7</v>
      </c>
    </row>
    <row r="7" spans="1:17" ht="31.5" customHeight="1">
      <c r="A7" s="12"/>
      <c r="B7" s="13"/>
      <c r="C7" s="14" t="s">
        <v>0</v>
      </c>
      <c r="D7" s="15" t="s">
        <v>1</v>
      </c>
      <c r="E7" s="15" t="s">
        <v>2</v>
      </c>
      <c r="F7" s="16" t="s">
        <v>3</v>
      </c>
      <c r="G7" s="17" t="s">
        <v>4</v>
      </c>
      <c r="H7" s="5"/>
      <c r="K7" s="12"/>
      <c r="L7" s="13"/>
      <c r="M7" s="14" t="s">
        <v>0</v>
      </c>
      <c r="N7" s="15" t="s">
        <v>1</v>
      </c>
      <c r="O7" s="15" t="s">
        <v>2</v>
      </c>
      <c r="P7" s="16" t="s">
        <v>3</v>
      </c>
      <c r="Q7" s="17" t="s">
        <v>4</v>
      </c>
    </row>
    <row r="8" spans="1:17" ht="15.75" thickBot="1">
      <c r="A8" s="18" t="s">
        <v>5</v>
      </c>
      <c r="B8" s="19" t="s">
        <v>6</v>
      </c>
      <c r="C8" s="20" t="s">
        <v>7</v>
      </c>
      <c r="D8" s="108">
        <f>D9+D11+D13+D14+D15+D16+D18+D22+D23</f>
        <v>788001.07000000007</v>
      </c>
      <c r="E8" s="108">
        <f>E9+E11+E13+E14+E15+E16+E18+E22+E23</f>
        <v>786001.07000000007</v>
      </c>
      <c r="F8" s="21"/>
      <c r="G8" s="128">
        <f>SUM(G9:G11)</f>
        <v>2000</v>
      </c>
      <c r="K8" s="18" t="s">
        <v>5</v>
      </c>
      <c r="L8" s="19" t="s">
        <v>6</v>
      </c>
      <c r="M8" s="20" t="s">
        <v>7</v>
      </c>
      <c r="N8" s="108">
        <f>N9+N11+N13+N14+N15+N16+N18+N22+N23+N12</f>
        <v>857749.81199999992</v>
      </c>
      <c r="O8" s="108">
        <f>O9+O11+O12+O13+O14+O15+O16+O18+O22+O23</f>
        <v>855711.41399999999</v>
      </c>
      <c r="P8" s="21"/>
      <c r="Q8" s="108">
        <f>SUM(Q9:Q23)</f>
        <v>2038.3979999999999</v>
      </c>
    </row>
    <row r="9" spans="1:17">
      <c r="A9" s="37" t="s">
        <v>8</v>
      </c>
      <c r="B9" s="38" t="s">
        <v>9</v>
      </c>
      <c r="C9" s="10">
        <v>50</v>
      </c>
      <c r="D9" s="109">
        <f>SUM(E9:G9)</f>
        <v>162539</v>
      </c>
      <c r="E9" s="109">
        <v>162039</v>
      </c>
      <c r="F9" s="39"/>
      <c r="G9" s="123">
        <v>500</v>
      </c>
      <c r="K9" s="37" t="s">
        <v>8</v>
      </c>
      <c r="L9" s="38" t="s">
        <v>9</v>
      </c>
      <c r="M9" s="88">
        <v>50</v>
      </c>
      <c r="N9" s="109">
        <f>SUM(O9:Q9)</f>
        <v>174362.81899999999</v>
      </c>
      <c r="O9" s="109">
        <v>173929.50099999999</v>
      </c>
      <c r="P9" s="39"/>
      <c r="Q9" s="109">
        <v>433.31799999999998</v>
      </c>
    </row>
    <row r="10" spans="1:17" ht="15.75" thickBot="1">
      <c r="A10" s="41" t="s">
        <v>10</v>
      </c>
      <c r="B10" s="42" t="s">
        <v>11</v>
      </c>
      <c r="C10" s="43"/>
      <c r="D10" s="95"/>
      <c r="E10" s="99">
        <v>0</v>
      </c>
      <c r="F10" s="44"/>
      <c r="G10" s="124"/>
      <c r="K10" s="41" t="s">
        <v>10</v>
      </c>
      <c r="L10" s="42" t="s">
        <v>11</v>
      </c>
      <c r="M10" s="43"/>
      <c r="N10" s="95"/>
      <c r="O10" s="99">
        <v>0</v>
      </c>
      <c r="P10" s="44"/>
      <c r="Q10" s="99"/>
    </row>
    <row r="11" spans="1:17" ht="15.75" thickBot="1">
      <c r="A11" s="37" t="s">
        <v>12</v>
      </c>
      <c r="B11" s="38" t="s">
        <v>13</v>
      </c>
      <c r="C11" s="10">
        <v>51</v>
      </c>
      <c r="D11" s="109">
        <f>SUM(E11:G11)</f>
        <v>163865</v>
      </c>
      <c r="E11" s="109">
        <v>162365</v>
      </c>
      <c r="F11" s="39"/>
      <c r="G11" s="123">
        <v>1500</v>
      </c>
      <c r="K11" s="37" t="s">
        <v>12</v>
      </c>
      <c r="L11" s="38" t="s">
        <v>13</v>
      </c>
      <c r="M11" s="88">
        <v>51</v>
      </c>
      <c r="N11" s="109">
        <f t="shared" ref="N11:N16" si="0">SUM(O11:Q11)</f>
        <v>167336.37299999999</v>
      </c>
      <c r="O11" s="109">
        <v>165901.92199999999</v>
      </c>
      <c r="P11" s="39"/>
      <c r="Q11" s="109">
        <v>1434.451</v>
      </c>
    </row>
    <row r="12" spans="1:17" ht="15.75" thickBot="1">
      <c r="A12" s="46" t="s">
        <v>14</v>
      </c>
      <c r="B12" s="47" t="s">
        <v>15</v>
      </c>
      <c r="C12" s="48">
        <v>56</v>
      </c>
      <c r="D12" s="98">
        <v>0</v>
      </c>
      <c r="E12" s="98">
        <v>0</v>
      </c>
      <c r="F12" s="49"/>
      <c r="G12" s="125"/>
      <c r="K12" s="46" t="s">
        <v>14</v>
      </c>
      <c r="L12" s="47" t="s">
        <v>15</v>
      </c>
      <c r="M12" s="48">
        <v>56</v>
      </c>
      <c r="N12" s="98">
        <f t="shared" si="0"/>
        <v>32.49</v>
      </c>
      <c r="O12" s="98">
        <v>32.49</v>
      </c>
      <c r="P12" s="49"/>
      <c r="Q12" s="98"/>
    </row>
    <row r="13" spans="1:17" ht="15.75" thickBot="1">
      <c r="A13" s="46" t="s">
        <v>16</v>
      </c>
      <c r="B13" s="47" t="s">
        <v>17</v>
      </c>
      <c r="C13" s="51">
        <v>57</v>
      </c>
      <c r="D13" s="109">
        <v>-61896</v>
      </c>
      <c r="E13" s="109">
        <v>-61896</v>
      </c>
      <c r="F13" s="49"/>
      <c r="G13" s="125"/>
      <c r="K13" s="46" t="s">
        <v>16</v>
      </c>
      <c r="L13" s="47" t="s">
        <v>17</v>
      </c>
      <c r="M13" s="51">
        <v>57</v>
      </c>
      <c r="N13" s="109">
        <f t="shared" si="0"/>
        <v>-42168.819000000003</v>
      </c>
      <c r="O13" s="109">
        <v>-42168.819000000003</v>
      </c>
      <c r="P13" s="49"/>
      <c r="Q13" s="109"/>
    </row>
    <row r="14" spans="1:17" ht="15.75" thickBot="1">
      <c r="A14" s="37" t="s">
        <v>18</v>
      </c>
      <c r="B14" s="38" t="s">
        <v>19</v>
      </c>
      <c r="C14" s="10">
        <v>52</v>
      </c>
      <c r="D14" s="109">
        <f>SUM(E14:G14)</f>
        <v>334832.07</v>
      </c>
      <c r="E14" s="109">
        <v>334832.07</v>
      </c>
      <c r="F14" s="39"/>
      <c r="G14" s="123"/>
      <c r="K14" s="37" t="s">
        <v>18</v>
      </c>
      <c r="L14" s="38" t="s">
        <v>19</v>
      </c>
      <c r="M14" s="88">
        <v>52</v>
      </c>
      <c r="N14" s="109">
        <f t="shared" si="0"/>
        <v>372353.25200000004</v>
      </c>
      <c r="O14" s="109">
        <v>372288.06800000003</v>
      </c>
      <c r="P14" s="39"/>
      <c r="Q14" s="109">
        <v>65.183999999999997</v>
      </c>
    </row>
    <row r="15" spans="1:17" ht="15.75" thickBot="1">
      <c r="A15" s="46" t="s">
        <v>20</v>
      </c>
      <c r="B15" s="47" t="s">
        <v>21</v>
      </c>
      <c r="C15" s="51">
        <v>53</v>
      </c>
      <c r="D15" s="109">
        <v>110</v>
      </c>
      <c r="E15" s="109">
        <v>110</v>
      </c>
      <c r="F15" s="49"/>
      <c r="G15" s="125"/>
      <c r="K15" s="46" t="s">
        <v>20</v>
      </c>
      <c r="L15" s="47" t="s">
        <v>21</v>
      </c>
      <c r="M15" s="51">
        <v>53</v>
      </c>
      <c r="N15" s="109">
        <f t="shared" si="0"/>
        <v>68.209999999999994</v>
      </c>
      <c r="O15" s="109">
        <v>68.209999999999994</v>
      </c>
      <c r="P15" s="49"/>
      <c r="Q15" s="109"/>
    </row>
    <row r="16" spans="1:17">
      <c r="A16" s="37" t="s">
        <v>22</v>
      </c>
      <c r="B16" s="38" t="s">
        <v>23</v>
      </c>
      <c r="C16" s="10">
        <v>54</v>
      </c>
      <c r="D16" s="109">
        <f>SUM(D17)</f>
        <v>5895</v>
      </c>
      <c r="E16" s="109">
        <f>SUM(E17)</f>
        <v>5895</v>
      </c>
      <c r="F16" s="39"/>
      <c r="G16" s="123"/>
      <c r="K16" s="37" t="s">
        <v>22</v>
      </c>
      <c r="L16" s="38" t="s">
        <v>23</v>
      </c>
      <c r="M16" s="88">
        <v>54</v>
      </c>
      <c r="N16" s="109">
        <f t="shared" si="0"/>
        <v>22346.163</v>
      </c>
      <c r="O16" s="109">
        <v>22240.718000000001</v>
      </c>
      <c r="P16" s="39"/>
      <c r="Q16" s="109">
        <v>105.44499999999999</v>
      </c>
    </row>
    <row r="17" spans="1:17" ht="15.75" thickBot="1">
      <c r="A17" s="41" t="s">
        <v>24</v>
      </c>
      <c r="B17" s="52" t="s">
        <v>25</v>
      </c>
      <c r="C17" s="53"/>
      <c r="D17" s="103">
        <v>5895</v>
      </c>
      <c r="E17" s="103">
        <v>5895</v>
      </c>
      <c r="F17" s="44"/>
      <c r="G17" s="124"/>
      <c r="K17" s="41" t="s">
        <v>24</v>
      </c>
      <c r="L17" s="52" t="s">
        <v>25</v>
      </c>
      <c r="M17" s="53"/>
      <c r="N17" s="103">
        <v>15909.7</v>
      </c>
      <c r="O17" s="103">
        <v>15909.7</v>
      </c>
      <c r="P17" s="44"/>
      <c r="Q17" s="135"/>
    </row>
    <row r="18" spans="1:17" ht="25.5">
      <c r="A18" s="37" t="s">
        <v>26</v>
      </c>
      <c r="B18" s="54" t="s">
        <v>27</v>
      </c>
      <c r="C18" s="10">
        <v>55</v>
      </c>
      <c r="D18" s="104">
        <f>SUM(D19:D21)</f>
        <v>181257</v>
      </c>
      <c r="E18" s="104">
        <f>SUM(E19:E21)</f>
        <v>181257</v>
      </c>
      <c r="F18" s="39"/>
      <c r="G18" s="123"/>
      <c r="K18" s="37" t="s">
        <v>26</v>
      </c>
      <c r="L18" s="54" t="s">
        <v>27</v>
      </c>
      <c r="M18" s="88">
        <v>55</v>
      </c>
      <c r="N18" s="109">
        <f>SUM(O18:Q18)</f>
        <v>161246.57399999999</v>
      </c>
      <c r="O18" s="104">
        <v>161246.57399999999</v>
      </c>
      <c r="P18" s="39"/>
      <c r="Q18" s="104"/>
    </row>
    <row r="19" spans="1:17">
      <c r="A19" s="55" t="s">
        <v>28</v>
      </c>
      <c r="B19" s="56" t="s">
        <v>29</v>
      </c>
      <c r="C19" s="57"/>
      <c r="D19" s="100">
        <v>180858</v>
      </c>
      <c r="E19" s="100">
        <v>180858</v>
      </c>
      <c r="F19" s="58"/>
      <c r="G19" s="126"/>
      <c r="K19" s="55" t="s">
        <v>28</v>
      </c>
      <c r="L19" s="56" t="s">
        <v>29</v>
      </c>
      <c r="M19" s="57"/>
      <c r="N19" s="102">
        <f>SUM(O19:Q19)</f>
        <v>161239.9</v>
      </c>
      <c r="O19" s="102">
        <f>157039.9+4200</f>
        <v>161239.9</v>
      </c>
      <c r="P19" s="58"/>
      <c r="Q19" s="58"/>
    </row>
    <row r="20" spans="1:17">
      <c r="A20" s="55" t="s">
        <v>30</v>
      </c>
      <c r="B20" s="56" t="s">
        <v>31</v>
      </c>
      <c r="C20" s="57"/>
      <c r="D20" s="100">
        <v>0</v>
      </c>
      <c r="E20" s="100">
        <v>0</v>
      </c>
      <c r="F20" s="58"/>
      <c r="G20" s="126"/>
      <c r="K20" s="55" t="s">
        <v>30</v>
      </c>
      <c r="L20" s="56" t="s">
        <v>31</v>
      </c>
      <c r="M20" s="57"/>
      <c r="N20" s="102"/>
      <c r="O20" s="102"/>
      <c r="P20" s="58"/>
      <c r="Q20" s="58"/>
    </row>
    <row r="21" spans="1:17" ht="15.75" thickBot="1">
      <c r="A21" s="55" t="s">
        <v>32</v>
      </c>
      <c r="B21" s="60" t="s">
        <v>33</v>
      </c>
      <c r="C21" s="61"/>
      <c r="D21" s="101">
        <v>399</v>
      </c>
      <c r="E21" s="101">
        <v>399</v>
      </c>
      <c r="F21" s="44"/>
      <c r="G21" s="124"/>
      <c r="K21" s="55" t="s">
        <v>32</v>
      </c>
      <c r="L21" s="60" t="s">
        <v>33</v>
      </c>
      <c r="M21" s="61"/>
      <c r="N21" s="103">
        <v>7.4889999999999999</v>
      </c>
      <c r="O21" s="103">
        <v>7.4889999999999999</v>
      </c>
      <c r="P21" s="44"/>
      <c r="Q21" s="58"/>
    </row>
    <row r="22" spans="1:17" ht="15.75" thickBot="1">
      <c r="A22" s="46" t="s">
        <v>34</v>
      </c>
      <c r="B22" s="47" t="s">
        <v>35</v>
      </c>
      <c r="C22" s="51">
        <v>58</v>
      </c>
      <c r="D22" s="110">
        <v>52</v>
      </c>
      <c r="E22" s="109">
        <v>52</v>
      </c>
      <c r="F22" s="49"/>
      <c r="G22" s="125"/>
      <c r="K22" s="46" t="s">
        <v>34</v>
      </c>
      <c r="L22" s="47" t="s">
        <v>35</v>
      </c>
      <c r="M22" s="51">
        <v>58</v>
      </c>
      <c r="N22" s="110">
        <f>SUM(O22:Q22)</f>
        <v>1</v>
      </c>
      <c r="O22" s="109">
        <v>1</v>
      </c>
      <c r="P22" s="49"/>
      <c r="Q22" s="109"/>
    </row>
    <row r="23" spans="1:17" ht="15.75" thickBot="1">
      <c r="A23" s="46" t="s">
        <v>36</v>
      </c>
      <c r="B23" s="47" t="s">
        <v>37</v>
      </c>
      <c r="C23" s="51">
        <v>59</v>
      </c>
      <c r="D23" s="107">
        <v>1347</v>
      </c>
      <c r="E23" s="109">
        <v>1347</v>
      </c>
      <c r="F23" s="49"/>
      <c r="G23" s="125"/>
      <c r="K23" s="46" t="s">
        <v>36</v>
      </c>
      <c r="L23" s="47" t="s">
        <v>37</v>
      </c>
      <c r="M23" s="51">
        <v>59</v>
      </c>
      <c r="N23" s="110">
        <f>SUM(O23:Q23)</f>
        <v>2171.75</v>
      </c>
      <c r="O23" s="109">
        <v>2171.75</v>
      </c>
      <c r="P23" s="49"/>
      <c r="Q23" s="109"/>
    </row>
    <row r="24" spans="1:17" ht="15.75" thickBot="1">
      <c r="A24" s="23" t="s">
        <v>38</v>
      </c>
      <c r="B24" s="24" t="s">
        <v>39</v>
      </c>
      <c r="C24" s="25" t="s">
        <v>7</v>
      </c>
      <c r="D24" s="87">
        <f>SUM(G24, E24)</f>
        <v>789183</v>
      </c>
      <c r="E24" s="87">
        <f>SUM(E25,E29,E30,E34,E41)</f>
        <v>787183</v>
      </c>
      <c r="F24" s="35"/>
      <c r="G24" s="87">
        <f>SUM(G9:G11)</f>
        <v>2000</v>
      </c>
      <c r="K24" s="23" t="s">
        <v>38</v>
      </c>
      <c r="L24" s="24" t="s">
        <v>39</v>
      </c>
      <c r="M24" s="25" t="s">
        <v>7</v>
      </c>
      <c r="N24" s="87">
        <f>SUM(Q24, O24)</f>
        <v>868642.53300000005</v>
      </c>
      <c r="O24" s="87">
        <f>O25+O30+O29+O34+O41</f>
        <v>865569.43300000008</v>
      </c>
      <c r="P24" s="35"/>
      <c r="Q24" s="87">
        <f>Q30+Q40</f>
        <v>3073.1</v>
      </c>
    </row>
    <row r="25" spans="1:17">
      <c r="A25" s="37" t="s">
        <v>40</v>
      </c>
      <c r="B25" s="54" t="s">
        <v>41</v>
      </c>
      <c r="C25" s="10">
        <v>69</v>
      </c>
      <c r="D25" s="104">
        <f>SUM(D26:D28)</f>
        <v>559767</v>
      </c>
      <c r="E25" s="104">
        <f>SUM(E26:E28)</f>
        <v>559767</v>
      </c>
      <c r="F25" s="39"/>
      <c r="G25" s="123"/>
      <c r="K25" s="37" t="s">
        <v>40</v>
      </c>
      <c r="L25" s="54" t="s">
        <v>41</v>
      </c>
      <c r="M25" s="88">
        <v>69</v>
      </c>
      <c r="N25" s="104">
        <f>SUM(N26:N28)</f>
        <v>637097.25899999996</v>
      </c>
      <c r="O25" s="104">
        <f>SUM(O26:O28)</f>
        <v>637097.25899999996</v>
      </c>
      <c r="P25" s="39"/>
      <c r="Q25" s="123"/>
    </row>
    <row r="26" spans="1:17">
      <c r="A26" s="55" t="s">
        <v>42</v>
      </c>
      <c r="B26" s="62" t="s">
        <v>43</v>
      </c>
      <c r="C26" s="63"/>
      <c r="D26" s="100">
        <v>255155</v>
      </c>
      <c r="E26" s="100">
        <v>255155</v>
      </c>
      <c r="F26" s="58"/>
      <c r="G26" s="126"/>
      <c r="K26" s="55" t="s">
        <v>42</v>
      </c>
      <c r="L26" s="62" t="s">
        <v>43</v>
      </c>
      <c r="M26" s="63"/>
      <c r="N26" s="102">
        <f>SUM(O26:Q26)</f>
        <v>260966.35</v>
      </c>
      <c r="O26" s="100">
        <v>260966.35</v>
      </c>
      <c r="P26" s="58"/>
      <c r="Q26" s="126"/>
    </row>
    <row r="27" spans="1:17">
      <c r="A27" s="55" t="s">
        <v>44</v>
      </c>
      <c r="B27" s="62" t="s">
        <v>45</v>
      </c>
      <c r="C27" s="63"/>
      <c r="D27" s="102">
        <v>294723</v>
      </c>
      <c r="E27" s="102">
        <v>294723</v>
      </c>
      <c r="F27" s="58"/>
      <c r="G27" s="126"/>
      <c r="K27" s="55" t="s">
        <v>44</v>
      </c>
      <c r="L27" s="62" t="s">
        <v>45</v>
      </c>
      <c r="M27" s="63"/>
      <c r="N27" s="102">
        <f>SUM(O27:Q27)</f>
        <v>345140.55900000001</v>
      </c>
      <c r="O27" s="102">
        <f>376110.898-30970.339</f>
        <v>345140.55900000001</v>
      </c>
      <c r="P27" s="58"/>
      <c r="Q27" s="126"/>
    </row>
    <row r="28" spans="1:17" ht="15.75" thickBot="1">
      <c r="A28" s="41" t="s">
        <v>46</v>
      </c>
      <c r="B28" s="64" t="s">
        <v>33</v>
      </c>
      <c r="C28" s="43"/>
      <c r="D28" s="103">
        <v>9889</v>
      </c>
      <c r="E28" s="103">
        <v>9889</v>
      </c>
      <c r="F28" s="44"/>
      <c r="G28" s="124"/>
      <c r="K28" s="41" t="s">
        <v>46</v>
      </c>
      <c r="L28" s="64" t="s">
        <v>33</v>
      </c>
      <c r="M28" s="43"/>
      <c r="N28" s="102">
        <f>SUM(O28:Q28)</f>
        <v>30990.350000000002</v>
      </c>
      <c r="O28" s="103">
        <f>30970.33+20.02</f>
        <v>30990.350000000002</v>
      </c>
      <c r="P28" s="44"/>
      <c r="Q28" s="124"/>
    </row>
    <row r="29" spans="1:17" ht="15.75" thickBot="1">
      <c r="A29" s="46" t="s">
        <v>47</v>
      </c>
      <c r="B29" s="65" t="s">
        <v>48</v>
      </c>
      <c r="C29" s="51">
        <v>68</v>
      </c>
      <c r="D29" s="105">
        <f t="shared" ref="D29" si="1">SUM(E29:G29)</f>
        <v>0</v>
      </c>
      <c r="E29" s="105">
        <v>0</v>
      </c>
      <c r="F29" s="49"/>
      <c r="G29" s="125"/>
      <c r="K29" s="46" t="s">
        <v>47</v>
      </c>
      <c r="L29" s="65" t="s">
        <v>48</v>
      </c>
      <c r="M29" s="51">
        <v>68</v>
      </c>
      <c r="N29" s="105">
        <f t="shared" ref="N29" si="2">SUM(O29:Q29)</f>
        <v>0</v>
      </c>
      <c r="O29" s="105">
        <v>0</v>
      </c>
      <c r="P29" s="49"/>
      <c r="Q29" s="125"/>
    </row>
    <row r="30" spans="1:17">
      <c r="A30" s="66" t="s">
        <v>49</v>
      </c>
      <c r="B30" s="67" t="s">
        <v>50</v>
      </c>
      <c r="C30" s="68">
        <v>60</v>
      </c>
      <c r="D30" s="104">
        <f>SUM(E30:G30)</f>
        <v>40093</v>
      </c>
      <c r="E30" s="104">
        <f>SUM(E31:E33)</f>
        <v>40093</v>
      </c>
      <c r="F30" s="69"/>
      <c r="G30" s="127"/>
      <c r="K30" s="96" t="s">
        <v>49</v>
      </c>
      <c r="L30" s="67" t="s">
        <v>50</v>
      </c>
      <c r="M30" s="97">
        <v>60</v>
      </c>
      <c r="N30" s="104">
        <f>SUM(O30:Q30)</f>
        <v>60908.308999999994</v>
      </c>
      <c r="O30" s="104">
        <v>60282.875999999997</v>
      </c>
      <c r="P30" s="69"/>
      <c r="Q30" s="127">
        <v>625.43299999999999</v>
      </c>
    </row>
    <row r="31" spans="1:17" ht="15.75" thickBot="1">
      <c r="A31" s="55" t="s">
        <v>51</v>
      </c>
      <c r="B31" s="62" t="s">
        <v>52</v>
      </c>
      <c r="C31" s="57"/>
      <c r="D31" s="100">
        <v>0</v>
      </c>
      <c r="E31" s="100">
        <v>0</v>
      </c>
      <c r="F31" s="58"/>
      <c r="G31" s="126"/>
      <c r="K31" s="55" t="s">
        <v>51</v>
      </c>
      <c r="L31" s="62" t="s">
        <v>52</v>
      </c>
      <c r="M31" s="57"/>
      <c r="N31" s="100">
        <v>0</v>
      </c>
      <c r="O31" s="100">
        <v>0</v>
      </c>
      <c r="P31" s="58"/>
      <c r="Q31" s="126"/>
    </row>
    <row r="32" spans="1:17">
      <c r="A32" s="55" t="s">
        <v>53</v>
      </c>
      <c r="B32" s="71" t="s">
        <v>54</v>
      </c>
      <c r="C32" s="57"/>
      <c r="D32" s="102">
        <v>40093</v>
      </c>
      <c r="E32" s="102">
        <v>40093</v>
      </c>
      <c r="F32" s="74"/>
      <c r="G32" s="126"/>
      <c r="K32" s="55" t="s">
        <v>53</v>
      </c>
      <c r="L32" s="71" t="s">
        <v>54</v>
      </c>
      <c r="M32" s="57"/>
      <c r="N32" s="104">
        <f>SUM(O32:Q32)</f>
        <v>60908.308999999994</v>
      </c>
      <c r="O32" s="102">
        <v>60282.875999999997</v>
      </c>
      <c r="P32" s="74"/>
      <c r="Q32" s="126">
        <v>625.43299999999999</v>
      </c>
    </row>
    <row r="33" spans="1:19" ht="15.75" thickBot="1">
      <c r="A33" s="55" t="s">
        <v>55</v>
      </c>
      <c r="B33" s="60" t="s">
        <v>56</v>
      </c>
      <c r="C33" s="61"/>
      <c r="D33" s="101">
        <v>0</v>
      </c>
      <c r="E33" s="101">
        <v>0</v>
      </c>
      <c r="F33" s="44"/>
      <c r="G33" s="124"/>
      <c r="K33" s="55" t="s">
        <v>55</v>
      </c>
      <c r="L33" s="60" t="s">
        <v>56</v>
      </c>
      <c r="M33" s="61"/>
      <c r="N33" s="101">
        <v>0</v>
      </c>
      <c r="O33" s="101">
        <v>0</v>
      </c>
      <c r="P33" s="44"/>
      <c r="Q33" s="124"/>
      <c r="S33" s="122"/>
    </row>
    <row r="34" spans="1:19">
      <c r="A34" s="37" t="s">
        <v>57</v>
      </c>
      <c r="B34" s="38" t="s">
        <v>58</v>
      </c>
      <c r="C34" s="72">
        <v>64</v>
      </c>
      <c r="D34" s="104">
        <f>SUM(D35,D40)</f>
        <v>187313</v>
      </c>
      <c r="E34" s="104">
        <f>E35+E40</f>
        <v>187313</v>
      </c>
      <c r="F34" s="39"/>
      <c r="G34" s="123"/>
      <c r="K34" s="37" t="s">
        <v>57</v>
      </c>
      <c r="L34" s="38" t="s">
        <v>58</v>
      </c>
      <c r="M34" s="72">
        <v>64</v>
      </c>
      <c r="N34" s="104">
        <f>SUM(N35,N40)</f>
        <v>170636.96500000003</v>
      </c>
      <c r="O34" s="104">
        <f>O35+O40</f>
        <v>168189.29800000004</v>
      </c>
      <c r="P34" s="39"/>
      <c r="Q34" s="123"/>
    </row>
    <row r="35" spans="1:19">
      <c r="A35" s="55" t="s">
        <v>59</v>
      </c>
      <c r="B35" s="73" t="s">
        <v>60</v>
      </c>
      <c r="C35" s="63"/>
      <c r="D35" s="100">
        <f t="shared" ref="D35:D37" si="3">SUM(E35:G35)</f>
        <v>15642</v>
      </c>
      <c r="E35" s="100">
        <f>SUM(E36:E39)</f>
        <v>15642</v>
      </c>
      <c r="F35" s="58"/>
      <c r="G35" s="126"/>
      <c r="K35" s="55" t="s">
        <v>59</v>
      </c>
      <c r="L35" s="73" t="s">
        <v>60</v>
      </c>
      <c r="M35" s="63"/>
      <c r="N35" s="100">
        <f t="shared" ref="N35" si="4">SUM(O35:Q35)</f>
        <v>7311.8609999999999</v>
      </c>
      <c r="O35" s="100">
        <v>7311.8609999999999</v>
      </c>
      <c r="P35" s="58"/>
      <c r="Q35" s="126"/>
    </row>
    <row r="36" spans="1:19">
      <c r="A36" s="55" t="s">
        <v>61</v>
      </c>
      <c r="B36" s="62" t="s">
        <v>62</v>
      </c>
      <c r="C36" s="63"/>
      <c r="D36" s="100">
        <f>SUM(E36:G36)</f>
        <v>467</v>
      </c>
      <c r="E36" s="100">
        <v>467</v>
      </c>
      <c r="F36" s="58"/>
      <c r="G36" s="126"/>
      <c r="K36" s="55" t="s">
        <v>61</v>
      </c>
      <c r="L36" s="62" t="s">
        <v>62</v>
      </c>
      <c r="M36" s="63"/>
      <c r="N36" s="100">
        <f>SUM(O36:Q36)</f>
        <v>0</v>
      </c>
      <c r="O36" s="100">
        <v>0</v>
      </c>
      <c r="P36" s="58"/>
      <c r="Q36" s="126"/>
    </row>
    <row r="37" spans="1:19">
      <c r="A37" s="55" t="s">
        <v>63</v>
      </c>
      <c r="B37" s="62" t="s">
        <v>64</v>
      </c>
      <c r="C37" s="63"/>
      <c r="D37" s="119">
        <f t="shared" si="3"/>
        <v>0</v>
      </c>
      <c r="E37" s="119">
        <v>0</v>
      </c>
      <c r="F37" s="58"/>
      <c r="G37" s="126"/>
      <c r="K37" s="55" t="s">
        <v>63</v>
      </c>
      <c r="L37" s="62" t="s">
        <v>64</v>
      </c>
      <c r="M37" s="63"/>
      <c r="N37" s="119">
        <f t="shared" ref="N37" si="5">SUM(O37:Q37)</f>
        <v>0</v>
      </c>
      <c r="O37" s="119">
        <v>0</v>
      </c>
      <c r="P37" s="58"/>
      <c r="Q37" s="126"/>
    </row>
    <row r="38" spans="1:19">
      <c r="A38" s="55" t="s">
        <v>65</v>
      </c>
      <c r="B38" s="62" t="s">
        <v>66</v>
      </c>
      <c r="C38" s="117"/>
      <c r="D38" s="102">
        <v>5895</v>
      </c>
      <c r="E38" s="102">
        <v>5895</v>
      </c>
      <c r="F38" s="118"/>
      <c r="G38" s="126"/>
      <c r="K38" s="55" t="s">
        <v>65</v>
      </c>
      <c r="L38" s="62" t="s">
        <v>66</v>
      </c>
      <c r="M38" s="117"/>
      <c r="N38" s="102">
        <v>5895</v>
      </c>
      <c r="O38" s="102">
        <v>2019.9690000000001</v>
      </c>
      <c r="P38" s="118"/>
      <c r="Q38" s="126"/>
    </row>
    <row r="39" spans="1:19">
      <c r="A39" s="55" t="s">
        <v>67</v>
      </c>
      <c r="B39" s="62" t="s">
        <v>68</v>
      </c>
      <c r="C39" s="63"/>
      <c r="D39" s="100">
        <f t="shared" ref="D39" si="6">SUM(E39:G39)</f>
        <v>9280</v>
      </c>
      <c r="E39" s="100">
        <v>9280</v>
      </c>
      <c r="F39" s="58"/>
      <c r="G39" s="126"/>
      <c r="K39" s="55" t="s">
        <v>67</v>
      </c>
      <c r="L39" s="62" t="s">
        <v>68</v>
      </c>
      <c r="M39" s="63"/>
      <c r="N39" s="100">
        <f t="shared" ref="N39" si="7">SUM(O39:Q39)</f>
        <v>5291.8919999999998</v>
      </c>
      <c r="O39" s="100">
        <v>5291.8919999999998</v>
      </c>
      <c r="P39" s="58"/>
      <c r="Q39" s="126"/>
    </row>
    <row r="40" spans="1:19" ht="15.75" thickBot="1">
      <c r="A40" s="55" t="s">
        <v>69</v>
      </c>
      <c r="B40" s="64" t="s">
        <v>33</v>
      </c>
      <c r="C40" s="43"/>
      <c r="D40" s="100">
        <v>171671</v>
      </c>
      <c r="E40" s="100">
        <v>171671</v>
      </c>
      <c r="F40" s="75"/>
      <c r="G40" s="124">
        <v>2000</v>
      </c>
      <c r="K40" s="55" t="s">
        <v>69</v>
      </c>
      <c r="L40" s="64" t="s">
        <v>33</v>
      </c>
      <c r="M40" s="43"/>
      <c r="N40" s="100">
        <f>SUM(O40:Q40)</f>
        <v>163325.10400000002</v>
      </c>
      <c r="O40" s="100">
        <f>163366.279+0.825-2447.667+7270-7312</f>
        <v>160877.43700000003</v>
      </c>
      <c r="P40" s="75"/>
      <c r="Q40" s="124">
        <v>2447.6669999999999</v>
      </c>
    </row>
    <row r="41" spans="1:19" ht="15.75" thickBot="1">
      <c r="A41" s="46" t="s">
        <v>70</v>
      </c>
      <c r="B41" s="65" t="s">
        <v>71</v>
      </c>
      <c r="C41" s="51">
        <v>65</v>
      </c>
      <c r="D41" s="110">
        <f>SUM(E41:G41)</f>
        <v>10</v>
      </c>
      <c r="E41" s="110">
        <v>10</v>
      </c>
      <c r="F41" s="49"/>
      <c r="G41" s="50"/>
      <c r="K41" s="46" t="s">
        <v>70</v>
      </c>
      <c r="L41" s="65" t="s">
        <v>71</v>
      </c>
      <c r="M41" s="51">
        <v>65</v>
      </c>
      <c r="N41" s="110">
        <v>0</v>
      </c>
      <c r="O41" s="110">
        <v>0</v>
      </c>
      <c r="P41" s="49"/>
      <c r="Q41" s="50"/>
    </row>
    <row r="42" spans="1:19" ht="15.75" thickBot="1">
      <c r="A42" s="129" t="s">
        <v>72</v>
      </c>
      <c r="B42" s="130" t="s">
        <v>73</v>
      </c>
      <c r="C42" s="131" t="s">
        <v>7</v>
      </c>
      <c r="D42" s="132">
        <f>D24-D8</f>
        <v>1181.9299999999348</v>
      </c>
      <c r="E42" s="132">
        <f>E24-E8</f>
        <v>1181.9299999999348</v>
      </c>
      <c r="F42" s="133"/>
      <c r="G42" s="134">
        <f>SUM(G40-G9-G11)</f>
        <v>0</v>
      </c>
      <c r="K42" s="129" t="s">
        <v>72</v>
      </c>
      <c r="L42" s="130" t="s">
        <v>73</v>
      </c>
      <c r="M42" s="131" t="s">
        <v>7</v>
      </c>
      <c r="N42" s="132">
        <f>N24-N8</f>
        <v>10892.721000000136</v>
      </c>
      <c r="O42" s="132">
        <f>O24-O8</f>
        <v>9858.0190000000875</v>
      </c>
      <c r="P42" s="133"/>
      <c r="Q42" s="132">
        <f>Q24-Q8</f>
        <v>1034.702</v>
      </c>
    </row>
    <row r="43" spans="1:19" ht="6.75" customHeight="1" thickBot="1">
      <c r="D43" s="3"/>
      <c r="E43" s="3"/>
      <c r="F43" s="3"/>
      <c r="G43" s="3"/>
      <c r="N43" s="3"/>
      <c r="O43" s="3"/>
      <c r="P43" s="3"/>
      <c r="Q43" s="3"/>
    </row>
    <row r="44" spans="1:19">
      <c r="A44" s="89" t="s">
        <v>74</v>
      </c>
      <c r="B44" s="111" t="s">
        <v>75</v>
      </c>
      <c r="C44" s="90"/>
      <c r="D44" s="90"/>
      <c r="E44" s="90"/>
      <c r="F44" s="90"/>
      <c r="G44" s="91"/>
      <c r="K44" s="89" t="s">
        <v>74</v>
      </c>
      <c r="L44" s="111" t="s">
        <v>75</v>
      </c>
      <c r="M44" s="90"/>
      <c r="N44" s="90"/>
      <c r="O44" s="90"/>
      <c r="P44" s="90"/>
      <c r="Q44" s="91"/>
    </row>
    <row r="45" spans="1:19">
      <c r="A45" s="92"/>
      <c r="B45" s="143" t="s">
        <v>85</v>
      </c>
      <c r="C45" s="144"/>
      <c r="D45" s="144"/>
      <c r="E45" s="144"/>
      <c r="F45" s="144"/>
      <c r="G45" s="145"/>
      <c r="K45" s="92"/>
      <c r="L45" s="143" t="s">
        <v>85</v>
      </c>
      <c r="M45" s="144"/>
      <c r="N45" s="144"/>
      <c r="O45" s="144"/>
      <c r="P45" s="144"/>
      <c r="Q45" s="145"/>
    </row>
    <row r="46" spans="1:19" ht="92.25" customHeight="1" thickBot="1">
      <c r="A46" s="94"/>
      <c r="B46" s="146"/>
      <c r="C46" s="147"/>
      <c r="D46" s="147"/>
      <c r="E46" s="147"/>
      <c r="F46" s="147"/>
      <c r="G46" s="148"/>
      <c r="K46" s="94"/>
      <c r="L46" s="146"/>
      <c r="M46" s="147"/>
      <c r="N46" s="147"/>
      <c r="O46" s="147"/>
      <c r="P46" s="147"/>
      <c r="Q46" s="148"/>
    </row>
    <row r="47" spans="1:19">
      <c r="A47" s="33" t="s">
        <v>76</v>
      </c>
      <c r="B47" s="120" t="s">
        <v>81</v>
      </c>
      <c r="C47" s="90"/>
      <c r="D47" s="90"/>
      <c r="E47" s="34"/>
      <c r="F47" s="34"/>
      <c r="G47" s="91"/>
      <c r="H47" s="93"/>
      <c r="K47" s="136" t="s">
        <v>76</v>
      </c>
      <c r="L47" s="90" t="s">
        <v>81</v>
      </c>
      <c r="M47" s="90"/>
      <c r="N47" s="90"/>
      <c r="O47" s="34"/>
      <c r="P47" s="34"/>
      <c r="Q47" s="91"/>
    </row>
    <row r="48" spans="1:19">
      <c r="A48" s="92"/>
      <c r="B48" s="121" t="s">
        <v>87</v>
      </c>
      <c r="C48" s="149">
        <v>44357</v>
      </c>
      <c r="D48" s="150"/>
      <c r="E48" s="93"/>
      <c r="F48" s="93"/>
      <c r="G48" s="112"/>
      <c r="H48" s="93"/>
      <c r="K48" s="137"/>
      <c r="L48" s="151" t="s">
        <v>88</v>
      </c>
      <c r="M48" s="152"/>
      <c r="N48" s="152"/>
      <c r="O48" s="152"/>
      <c r="P48" s="152"/>
      <c r="Q48" s="153"/>
    </row>
    <row r="49" spans="1:17" ht="15.75" thickBot="1">
      <c r="A49" s="94"/>
      <c r="B49" s="94"/>
      <c r="C49" s="31"/>
      <c r="D49" s="31"/>
      <c r="E49" s="31"/>
      <c r="F49" s="31"/>
      <c r="G49" s="32"/>
      <c r="H49" s="93"/>
      <c r="K49" s="138"/>
      <c r="L49" s="31"/>
      <c r="M49" s="31"/>
      <c r="N49" s="31"/>
      <c r="O49" s="31"/>
      <c r="P49" s="31"/>
      <c r="Q49" s="32"/>
    </row>
    <row r="52" spans="1:17" ht="15.75">
      <c r="B52" s="82"/>
      <c r="C52" s="83"/>
      <c r="L52" s="82"/>
      <c r="M52" s="83"/>
    </row>
    <row r="53" spans="1:17" ht="15.75">
      <c r="B53" s="84"/>
      <c r="C53" s="85"/>
      <c r="L53" s="84"/>
      <c r="M53" s="85"/>
    </row>
    <row r="54" spans="1:17" ht="15.75">
      <c r="B54" s="84"/>
      <c r="C54" s="85"/>
      <c r="L54" s="84"/>
      <c r="M54" s="85"/>
    </row>
    <row r="55" spans="1:17" ht="15.75">
      <c r="B55" s="84"/>
      <c r="C55" s="85"/>
      <c r="L55" s="84"/>
      <c r="M55" s="85"/>
    </row>
    <row r="56" spans="1:17" ht="15.75">
      <c r="B56" s="82"/>
      <c r="C56" s="86"/>
      <c r="L56" s="82"/>
      <c r="M56" s="86"/>
    </row>
  </sheetData>
  <mergeCells count="6">
    <mergeCell ref="B45:G46"/>
    <mergeCell ref="C48:D48"/>
    <mergeCell ref="L45:Q46"/>
    <mergeCell ref="L48:Q48"/>
    <mergeCell ref="A5:G5"/>
    <mergeCell ref="K5:Q5"/>
  </mergeCells>
  <pageMargins left="0.71" right="0.71" top="0.79000000000000015" bottom="0.79000000000000015" header="0.31" footer="0.31"/>
  <pageSetup paperSize="9" scale="39" orientation="portrait" r:id="rId1"/>
  <headerFooter scaleWithDoc="0">
    <oddHeader>&amp;R&amp;10zpracováno dle Přílohy č. 1 Metodického materiálu k aplikaci
 právních úpravy o pravidlech rozpočtové odpovědnosti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49"/>
  <sheetViews>
    <sheetView zoomScalePageLayoutView="150" workbookViewId="0">
      <selection activeCell="G49" sqref="A1:G49"/>
    </sheetView>
  </sheetViews>
  <sheetFormatPr defaultColWidth="8.85546875" defaultRowHeight="15"/>
  <cols>
    <col min="1" max="1" width="8.7109375" style="1" customWidth="1"/>
    <col min="2" max="2" width="39.5703125" style="1" customWidth="1"/>
    <col min="3" max="3" width="5.85546875" style="1" customWidth="1"/>
    <col min="4" max="6" width="8.42578125" style="1" customWidth="1"/>
    <col min="7" max="7" width="7.7109375" style="1" bestFit="1" customWidth="1"/>
    <col min="8" max="16384" width="8.85546875" style="1"/>
  </cols>
  <sheetData>
    <row r="4" spans="1:8" ht="38.25" customHeight="1">
      <c r="A4" s="155" t="s">
        <v>79</v>
      </c>
      <c r="B4" s="6"/>
      <c r="C4" s="7"/>
      <c r="D4" s="7"/>
      <c r="E4" s="7"/>
      <c r="H4" s="4"/>
    </row>
    <row r="5" spans="1:8" ht="16.5" customHeight="1" thickBot="1">
      <c r="A5" s="154" t="s">
        <v>77</v>
      </c>
      <c r="B5" s="154"/>
      <c r="C5" s="154"/>
      <c r="D5" s="154"/>
      <c r="E5" s="154"/>
      <c r="F5" s="154"/>
      <c r="G5" s="154"/>
    </row>
    <row r="6" spans="1:8" ht="15" customHeight="1">
      <c r="A6" s="8">
        <v>1</v>
      </c>
      <c r="B6" s="9">
        <v>2</v>
      </c>
      <c r="C6" s="9">
        <v>3</v>
      </c>
      <c r="D6" s="9">
        <v>4</v>
      </c>
      <c r="E6" s="9">
        <v>5</v>
      </c>
      <c r="F6" s="10">
        <v>6</v>
      </c>
      <c r="G6" s="11">
        <v>7</v>
      </c>
      <c r="H6" s="2"/>
    </row>
    <row r="7" spans="1:8" ht="31.5" customHeight="1">
      <c r="A7" s="12"/>
      <c r="B7" s="13"/>
      <c r="C7" s="14" t="s">
        <v>0</v>
      </c>
      <c r="D7" s="15" t="s">
        <v>1</v>
      </c>
      <c r="E7" s="15" t="s">
        <v>2</v>
      </c>
      <c r="F7" s="16" t="s">
        <v>3</v>
      </c>
      <c r="G7" s="17" t="s">
        <v>4</v>
      </c>
      <c r="H7" s="5"/>
    </row>
    <row r="8" spans="1:8" ht="15.75" thickBot="1">
      <c r="A8" s="18" t="s">
        <v>5</v>
      </c>
      <c r="B8" s="19" t="s">
        <v>6</v>
      </c>
      <c r="C8" s="20" t="s">
        <v>7</v>
      </c>
      <c r="D8" s="108">
        <f>D9+D11+D13+D14+D15+D16+D18+D22+D23</f>
        <v>802124</v>
      </c>
      <c r="E8" s="108">
        <f>E9+E11+E13+E14+E15+E16+E18+E22+E23</f>
        <v>800124</v>
      </c>
      <c r="F8" s="21"/>
      <c r="G8" s="22"/>
    </row>
    <row r="9" spans="1:8">
      <c r="A9" s="37" t="s">
        <v>8</v>
      </c>
      <c r="B9" s="38" t="s">
        <v>9</v>
      </c>
      <c r="C9" s="10">
        <v>50</v>
      </c>
      <c r="D9" s="109">
        <f>SUM(E9:G9)</f>
        <v>163349</v>
      </c>
      <c r="E9" s="109">
        <v>162849</v>
      </c>
      <c r="F9" s="39"/>
      <c r="G9" s="40">
        <v>500</v>
      </c>
    </row>
    <row r="10" spans="1:8" ht="15.75" thickBot="1">
      <c r="A10" s="41" t="s">
        <v>10</v>
      </c>
      <c r="B10" s="42" t="s">
        <v>11</v>
      </c>
      <c r="C10" s="43"/>
      <c r="D10" s="95"/>
      <c r="E10" s="99">
        <v>0</v>
      </c>
      <c r="F10" s="44"/>
      <c r="G10" s="45"/>
    </row>
    <row r="11" spans="1:8" ht="15.75" thickBot="1">
      <c r="A11" s="37" t="s">
        <v>12</v>
      </c>
      <c r="B11" s="38" t="s">
        <v>13</v>
      </c>
      <c r="C11" s="10">
        <v>51</v>
      </c>
      <c r="D11" s="109">
        <f>SUM(E11:G11)</f>
        <v>162667</v>
      </c>
      <c r="E11" s="109">
        <v>161167</v>
      </c>
      <c r="F11" s="39"/>
      <c r="G11" s="40">
        <v>1500</v>
      </c>
    </row>
    <row r="12" spans="1:8" ht="15.75" thickBot="1">
      <c r="A12" s="46" t="s">
        <v>14</v>
      </c>
      <c r="B12" s="47" t="s">
        <v>15</v>
      </c>
      <c r="C12" s="48">
        <v>56</v>
      </c>
      <c r="D12" s="98">
        <v>0</v>
      </c>
      <c r="E12" s="98">
        <v>0</v>
      </c>
      <c r="F12" s="49"/>
      <c r="G12" s="50"/>
    </row>
    <row r="13" spans="1:8" ht="15.75" thickBot="1">
      <c r="A13" s="46" t="s">
        <v>16</v>
      </c>
      <c r="B13" s="47" t="s">
        <v>17</v>
      </c>
      <c r="C13" s="51">
        <v>57</v>
      </c>
      <c r="D13" s="109">
        <v>-61896</v>
      </c>
      <c r="E13" s="109">
        <v>-61896</v>
      </c>
      <c r="F13" s="49"/>
      <c r="G13" s="50"/>
    </row>
    <row r="14" spans="1:8" ht="15.75" thickBot="1">
      <c r="A14" s="37" t="s">
        <v>18</v>
      </c>
      <c r="B14" s="38" t="s">
        <v>19</v>
      </c>
      <c r="C14" s="10">
        <v>52</v>
      </c>
      <c r="D14" s="109">
        <f>SUM(E14:G14)</f>
        <v>348515</v>
      </c>
      <c r="E14" s="109">
        <v>348515</v>
      </c>
      <c r="F14" s="39"/>
      <c r="G14" s="40"/>
    </row>
    <row r="15" spans="1:8" ht="15.75" thickBot="1">
      <c r="A15" s="46" t="s">
        <v>20</v>
      </c>
      <c r="B15" s="47" t="s">
        <v>21</v>
      </c>
      <c r="C15" s="51">
        <v>53</v>
      </c>
      <c r="D15" s="109">
        <v>110</v>
      </c>
      <c r="E15" s="109">
        <v>110</v>
      </c>
      <c r="F15" s="49"/>
      <c r="G15" s="50"/>
    </row>
    <row r="16" spans="1:8">
      <c r="A16" s="37" t="s">
        <v>22</v>
      </c>
      <c r="B16" s="38" t="s">
        <v>23</v>
      </c>
      <c r="C16" s="10">
        <v>54</v>
      </c>
      <c r="D16" s="109">
        <f>SUM(D17)</f>
        <v>5895</v>
      </c>
      <c r="E16" s="109">
        <f>SUM(E17)</f>
        <v>5895</v>
      </c>
      <c r="F16" s="39"/>
      <c r="G16" s="40"/>
    </row>
    <row r="17" spans="1:7" ht="15.75" thickBot="1">
      <c r="A17" s="41" t="s">
        <v>24</v>
      </c>
      <c r="B17" s="52" t="s">
        <v>25</v>
      </c>
      <c r="C17" s="53"/>
      <c r="D17" s="103">
        <v>5895</v>
      </c>
      <c r="E17" s="103">
        <v>5895</v>
      </c>
      <c r="F17" s="44"/>
      <c r="G17" s="45"/>
    </row>
    <row r="18" spans="1:7" ht="25.5">
      <c r="A18" s="37" t="s">
        <v>26</v>
      </c>
      <c r="B18" s="54" t="s">
        <v>27</v>
      </c>
      <c r="C18" s="10">
        <v>55</v>
      </c>
      <c r="D18" s="104">
        <f>SUM(D19:D21)</f>
        <v>181557</v>
      </c>
      <c r="E18" s="104">
        <f>SUM(E19:E21)</f>
        <v>181557</v>
      </c>
      <c r="F18" s="39"/>
      <c r="G18" s="40"/>
    </row>
    <row r="19" spans="1:7">
      <c r="A19" s="55" t="s">
        <v>28</v>
      </c>
      <c r="B19" s="56" t="s">
        <v>29</v>
      </c>
      <c r="C19" s="57"/>
      <c r="D19" s="100">
        <v>181158</v>
      </c>
      <c r="E19" s="100">
        <v>181158</v>
      </c>
      <c r="F19" s="58"/>
      <c r="G19" s="59"/>
    </row>
    <row r="20" spans="1:7">
      <c r="A20" s="55" t="s">
        <v>30</v>
      </c>
      <c r="B20" s="56" t="s">
        <v>31</v>
      </c>
      <c r="C20" s="57"/>
      <c r="D20" s="100">
        <v>0</v>
      </c>
      <c r="E20" s="100">
        <v>0</v>
      </c>
      <c r="F20" s="58"/>
      <c r="G20" s="59"/>
    </row>
    <row r="21" spans="1:7" ht="15.75" thickBot="1">
      <c r="A21" s="55" t="s">
        <v>32</v>
      </c>
      <c r="B21" s="60" t="s">
        <v>33</v>
      </c>
      <c r="C21" s="61"/>
      <c r="D21" s="101">
        <v>399</v>
      </c>
      <c r="E21" s="101">
        <v>399</v>
      </c>
      <c r="F21" s="44"/>
      <c r="G21" s="45"/>
    </row>
    <row r="22" spans="1:7" ht="15.75" thickBot="1">
      <c r="A22" s="46" t="s">
        <v>34</v>
      </c>
      <c r="B22" s="47" t="s">
        <v>35</v>
      </c>
      <c r="C22" s="51">
        <v>58</v>
      </c>
      <c r="D22" s="110">
        <v>817</v>
      </c>
      <c r="E22" s="110">
        <v>817</v>
      </c>
      <c r="F22" s="49"/>
      <c r="G22" s="50"/>
    </row>
    <row r="23" spans="1:7" ht="15.75" thickBot="1">
      <c r="A23" s="113" t="s">
        <v>36</v>
      </c>
      <c r="B23" s="114" t="s">
        <v>37</v>
      </c>
      <c r="C23" s="115">
        <v>59</v>
      </c>
      <c r="D23" s="107">
        <v>1110</v>
      </c>
      <c r="E23" s="107">
        <v>1110</v>
      </c>
      <c r="F23" s="116"/>
      <c r="G23" s="81"/>
    </row>
    <row r="24" spans="1:7" ht="15.75" thickBot="1">
      <c r="A24" s="23" t="s">
        <v>38</v>
      </c>
      <c r="B24" s="24" t="s">
        <v>39</v>
      </c>
      <c r="C24" s="25" t="s">
        <v>7</v>
      </c>
      <c r="D24" s="87">
        <f>SUM(D25,D30,D34,D41)</f>
        <v>802124</v>
      </c>
      <c r="E24" s="87">
        <f>SUM(E25,E29,E30,E34,E41)</f>
        <v>800124</v>
      </c>
      <c r="F24" s="35"/>
      <c r="G24" s="36"/>
    </row>
    <row r="25" spans="1:7">
      <c r="A25" s="37" t="s">
        <v>40</v>
      </c>
      <c r="B25" s="54" t="s">
        <v>41</v>
      </c>
      <c r="C25" s="10">
        <v>69</v>
      </c>
      <c r="D25" s="104">
        <f>SUM(D26:D28)</f>
        <v>566807</v>
      </c>
      <c r="E25" s="104">
        <f>SUM(E26:E28)</f>
        <v>566807</v>
      </c>
      <c r="F25" s="39"/>
      <c r="G25" s="40"/>
    </row>
    <row r="26" spans="1:7">
      <c r="A26" s="55" t="s">
        <v>42</v>
      </c>
      <c r="B26" s="62" t="s">
        <v>43</v>
      </c>
      <c r="C26" s="63"/>
      <c r="D26" s="100">
        <v>236061</v>
      </c>
      <c r="E26" s="100">
        <v>236061</v>
      </c>
      <c r="F26" s="58"/>
      <c r="G26" s="59"/>
    </row>
    <row r="27" spans="1:7">
      <c r="A27" s="55" t="s">
        <v>44</v>
      </c>
      <c r="B27" s="62" t="s">
        <v>45</v>
      </c>
      <c r="C27" s="63"/>
      <c r="D27" s="102">
        <v>320085</v>
      </c>
      <c r="E27" s="102">
        <v>320085</v>
      </c>
      <c r="F27" s="58"/>
      <c r="G27" s="59"/>
    </row>
    <row r="28" spans="1:7" ht="15.75" thickBot="1">
      <c r="A28" s="41" t="s">
        <v>46</v>
      </c>
      <c r="B28" s="64" t="s">
        <v>33</v>
      </c>
      <c r="C28" s="43"/>
      <c r="D28" s="103">
        <v>10661</v>
      </c>
      <c r="E28" s="103">
        <v>10661</v>
      </c>
      <c r="F28" s="44"/>
      <c r="G28" s="45"/>
    </row>
    <row r="29" spans="1:7" ht="15.75" thickBot="1">
      <c r="A29" s="46" t="s">
        <v>47</v>
      </c>
      <c r="B29" s="65" t="s">
        <v>48</v>
      </c>
      <c r="C29" s="51">
        <v>68</v>
      </c>
      <c r="D29" s="105">
        <f t="shared" ref="D29" si="0">SUM(E29:G29)</f>
        <v>0</v>
      </c>
      <c r="E29" s="105">
        <v>0</v>
      </c>
      <c r="F29" s="49"/>
      <c r="G29" s="50"/>
    </row>
    <row r="30" spans="1:7">
      <c r="A30" s="66" t="s">
        <v>49</v>
      </c>
      <c r="B30" s="67" t="s">
        <v>50</v>
      </c>
      <c r="C30" s="68">
        <v>60</v>
      </c>
      <c r="D30" s="104">
        <f>SUM(E30:G30)</f>
        <v>40493</v>
      </c>
      <c r="E30" s="104">
        <f>SUM(E31:E33)</f>
        <v>40493</v>
      </c>
      <c r="F30" s="69"/>
      <c r="G30" s="70"/>
    </row>
    <row r="31" spans="1:7">
      <c r="A31" s="55" t="s">
        <v>51</v>
      </c>
      <c r="B31" s="62" t="s">
        <v>52</v>
      </c>
      <c r="C31" s="57"/>
      <c r="D31" s="100">
        <v>0</v>
      </c>
      <c r="E31" s="100">
        <v>0</v>
      </c>
      <c r="F31" s="58"/>
      <c r="G31" s="59"/>
    </row>
    <row r="32" spans="1:7">
      <c r="A32" s="55" t="s">
        <v>53</v>
      </c>
      <c r="B32" s="71" t="s">
        <v>54</v>
      </c>
      <c r="C32" s="57"/>
      <c r="D32" s="102">
        <v>40493</v>
      </c>
      <c r="E32" s="102">
        <v>40493</v>
      </c>
      <c r="F32" s="74"/>
      <c r="G32" s="59"/>
    </row>
    <row r="33" spans="1:7" ht="15.75" thickBot="1">
      <c r="A33" s="55" t="s">
        <v>55</v>
      </c>
      <c r="B33" s="60" t="s">
        <v>56</v>
      </c>
      <c r="C33" s="61"/>
      <c r="D33" s="101">
        <v>0</v>
      </c>
      <c r="E33" s="101">
        <v>0</v>
      </c>
      <c r="F33" s="44"/>
      <c r="G33" s="45"/>
    </row>
    <row r="34" spans="1:7">
      <c r="A34" s="37" t="s">
        <v>57</v>
      </c>
      <c r="B34" s="38" t="s">
        <v>58</v>
      </c>
      <c r="C34" s="72">
        <v>64</v>
      </c>
      <c r="D34" s="104">
        <f>SUM(D35,D40)</f>
        <v>194814</v>
      </c>
      <c r="E34" s="104">
        <f>E35+E40</f>
        <v>192814</v>
      </c>
      <c r="F34" s="39"/>
      <c r="G34" s="40"/>
    </row>
    <row r="35" spans="1:7">
      <c r="A35" s="55" t="s">
        <v>59</v>
      </c>
      <c r="B35" s="73" t="s">
        <v>60</v>
      </c>
      <c r="C35" s="63"/>
      <c r="D35" s="100">
        <f t="shared" ref="D35" si="1">SUM(E35:G35)</f>
        <v>19943</v>
      </c>
      <c r="E35" s="100">
        <f>SUM(E36:E39)</f>
        <v>19943</v>
      </c>
      <c r="F35" s="58"/>
      <c r="G35" s="59"/>
    </row>
    <row r="36" spans="1:7">
      <c r="A36" s="55" t="s">
        <v>61</v>
      </c>
      <c r="B36" s="62" t="s">
        <v>62</v>
      </c>
      <c r="C36" s="63"/>
      <c r="D36" s="100">
        <f>SUM(E36:G36)</f>
        <v>467</v>
      </c>
      <c r="E36" s="100">
        <v>467</v>
      </c>
      <c r="F36" s="58"/>
      <c r="G36" s="59"/>
    </row>
    <row r="37" spans="1:7">
      <c r="A37" s="55" t="s">
        <v>63</v>
      </c>
      <c r="B37" s="62" t="s">
        <v>64</v>
      </c>
      <c r="C37" s="63"/>
      <c r="D37" s="100">
        <f t="shared" ref="D37:D41" si="2">SUM(E37:G37)</f>
        <v>0</v>
      </c>
      <c r="E37" s="100">
        <v>0</v>
      </c>
      <c r="F37" s="58"/>
      <c r="G37" s="59"/>
    </row>
    <row r="38" spans="1:7">
      <c r="A38" s="55" t="s">
        <v>65</v>
      </c>
      <c r="B38" s="62" t="s">
        <v>66</v>
      </c>
      <c r="C38" s="63"/>
      <c r="D38" s="102">
        <v>10196</v>
      </c>
      <c r="E38" s="102">
        <v>10196</v>
      </c>
      <c r="F38" s="58"/>
      <c r="G38" s="59"/>
    </row>
    <row r="39" spans="1:7">
      <c r="A39" s="55" t="s">
        <v>67</v>
      </c>
      <c r="B39" s="62" t="s">
        <v>68</v>
      </c>
      <c r="C39" s="63"/>
      <c r="D39" s="100">
        <f t="shared" ref="D39" si="3">SUM(E39:G39)</f>
        <v>9280</v>
      </c>
      <c r="E39" s="100">
        <v>9280</v>
      </c>
      <c r="F39" s="58"/>
      <c r="G39" s="59"/>
    </row>
    <row r="40" spans="1:7" ht="15.75" thickBot="1">
      <c r="A40" s="55" t="s">
        <v>69</v>
      </c>
      <c r="B40" s="64" t="s">
        <v>33</v>
      </c>
      <c r="C40" s="43"/>
      <c r="D40" s="101">
        <f>SUM(E40:G40)</f>
        <v>174871</v>
      </c>
      <c r="E40" s="100">
        <v>172871</v>
      </c>
      <c r="F40" s="75"/>
      <c r="G40" s="45">
        <v>2000</v>
      </c>
    </row>
    <row r="41" spans="1:7" ht="15.75" thickBot="1">
      <c r="A41" s="46" t="s">
        <v>70</v>
      </c>
      <c r="B41" s="65" t="s">
        <v>71</v>
      </c>
      <c r="C41" s="51">
        <v>65</v>
      </c>
      <c r="D41" s="110">
        <f t="shared" si="2"/>
        <v>10</v>
      </c>
      <c r="E41" s="110">
        <v>10</v>
      </c>
      <c r="F41" s="49"/>
      <c r="G41" s="50"/>
    </row>
    <row r="42" spans="1:7" ht="15.75" thickBot="1">
      <c r="A42" s="77" t="s">
        <v>72</v>
      </c>
      <c r="B42" s="78" t="s">
        <v>73</v>
      </c>
      <c r="C42" s="79" t="s">
        <v>7</v>
      </c>
      <c r="D42" s="106">
        <f>D24-D8</f>
        <v>0</v>
      </c>
      <c r="E42" s="106">
        <f>E24-E8</f>
        <v>0</v>
      </c>
      <c r="F42" s="80"/>
      <c r="G42" s="106">
        <f>SUM(G40)-G9-G11</f>
        <v>0</v>
      </c>
    </row>
    <row r="43" spans="1:7" ht="6.75" customHeight="1" thickBot="1">
      <c r="D43" s="3"/>
      <c r="E43" s="3"/>
      <c r="F43" s="3"/>
      <c r="G43" s="3"/>
    </row>
    <row r="44" spans="1:7">
      <c r="A44" s="26" t="s">
        <v>74</v>
      </c>
      <c r="B44" s="76" t="s">
        <v>75</v>
      </c>
      <c r="C44" s="27"/>
      <c r="D44" s="27"/>
      <c r="E44" s="27"/>
      <c r="F44" s="27"/>
      <c r="G44" s="28"/>
    </row>
    <row r="45" spans="1:7">
      <c r="A45" s="29"/>
      <c r="B45" s="143" t="s">
        <v>84</v>
      </c>
      <c r="C45" s="144"/>
      <c r="D45" s="144"/>
      <c r="E45" s="144"/>
      <c r="F45" s="144"/>
      <c r="G45" s="145"/>
    </row>
    <row r="46" spans="1:7" ht="102.75" customHeight="1" thickBot="1">
      <c r="A46" s="30"/>
      <c r="B46" s="146"/>
      <c r="C46" s="147"/>
      <c r="D46" s="147"/>
      <c r="E46" s="147"/>
      <c r="F46" s="147"/>
      <c r="G46" s="148"/>
    </row>
    <row r="47" spans="1:7">
      <c r="A47" s="33" t="s">
        <v>76</v>
      </c>
      <c r="B47" s="120" t="s">
        <v>81</v>
      </c>
      <c r="C47" s="90"/>
      <c r="D47" s="90"/>
      <c r="E47" s="34"/>
      <c r="F47" s="34"/>
      <c r="G47" s="91"/>
    </row>
    <row r="48" spans="1:7">
      <c r="A48" s="92"/>
      <c r="B48" s="121" t="s">
        <v>80</v>
      </c>
      <c r="C48" s="149">
        <v>44357</v>
      </c>
      <c r="D48" s="150"/>
      <c r="E48" s="93"/>
      <c r="F48" s="93"/>
      <c r="G48" s="112"/>
    </row>
    <row r="49" spans="1:7" ht="15.75" thickBot="1">
      <c r="A49" s="94"/>
      <c r="B49" s="94"/>
      <c r="C49" s="31"/>
      <c r="D49" s="31"/>
      <c r="E49" s="31"/>
      <c r="F49" s="31"/>
      <c r="G49" s="32"/>
    </row>
  </sheetData>
  <mergeCells count="3">
    <mergeCell ref="B45:G46"/>
    <mergeCell ref="C48:D48"/>
    <mergeCell ref="A5:G5"/>
  </mergeCells>
  <phoneticPr fontId="15" type="noConversion"/>
  <pageMargins left="0.71" right="0.71" top="0.79000000000000015" bottom="0.79000000000000015" header="0.31" footer="0.31"/>
  <pageSetup paperSize="9" scale="85" orientation="portrait" r:id="rId1"/>
  <headerFooter scaleWithDoc="0">
    <oddHeader>&amp;R&amp;10zpracováno dle Přílohy č. 1 Metodického materiálu k aplikaci
 právních úpravy o pravidlech rozpočtové odpovědnosti</oddHead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49"/>
  <sheetViews>
    <sheetView zoomScalePageLayoutView="150" workbookViewId="0">
      <selection activeCell="G49" sqref="A1:G49"/>
    </sheetView>
  </sheetViews>
  <sheetFormatPr defaultColWidth="8.85546875" defaultRowHeight="15"/>
  <cols>
    <col min="1" max="1" width="8.7109375" style="1" customWidth="1"/>
    <col min="2" max="2" width="39.5703125" style="1" customWidth="1"/>
    <col min="3" max="3" width="5.85546875" style="1" customWidth="1"/>
    <col min="4" max="6" width="8.42578125" style="1" customWidth="1"/>
    <col min="7" max="7" width="7.7109375" style="1" bestFit="1" customWidth="1"/>
    <col min="8" max="16384" width="8.85546875" style="1"/>
  </cols>
  <sheetData>
    <row r="4" spans="1:8" ht="38.25" customHeight="1">
      <c r="A4" s="155" t="s">
        <v>82</v>
      </c>
      <c r="B4" s="139"/>
      <c r="C4" s="7"/>
      <c r="D4" s="7"/>
      <c r="E4" s="7"/>
      <c r="H4" s="4"/>
    </row>
    <row r="5" spans="1:8" ht="16.5" customHeight="1" thickBot="1">
      <c r="A5" s="154" t="s">
        <v>77</v>
      </c>
      <c r="B5" s="154"/>
      <c r="C5" s="154"/>
      <c r="D5" s="154"/>
      <c r="E5" s="154"/>
      <c r="F5" s="154"/>
      <c r="G5" s="154"/>
    </row>
    <row r="6" spans="1:8" ht="15" customHeight="1">
      <c r="A6" s="8">
        <v>1</v>
      </c>
      <c r="B6" s="9">
        <v>2</v>
      </c>
      <c r="C6" s="9">
        <v>3</v>
      </c>
      <c r="D6" s="9">
        <v>4</v>
      </c>
      <c r="E6" s="9">
        <v>5</v>
      </c>
      <c r="F6" s="88">
        <v>6</v>
      </c>
      <c r="G6" s="11">
        <v>7</v>
      </c>
      <c r="H6" s="2"/>
    </row>
    <row r="7" spans="1:8" ht="31.5" customHeight="1">
      <c r="A7" s="12"/>
      <c r="B7" s="13"/>
      <c r="C7" s="14" t="s">
        <v>0</v>
      </c>
      <c r="D7" s="15" t="s">
        <v>1</v>
      </c>
      <c r="E7" s="15" t="s">
        <v>2</v>
      </c>
      <c r="F7" s="16" t="s">
        <v>3</v>
      </c>
      <c r="G7" s="17" t="s">
        <v>4</v>
      </c>
      <c r="H7" s="5"/>
    </row>
    <row r="8" spans="1:8" ht="15.75" thickBot="1">
      <c r="A8" s="18" t="s">
        <v>5</v>
      </c>
      <c r="B8" s="19" t="s">
        <v>6</v>
      </c>
      <c r="C8" s="20" t="s">
        <v>7</v>
      </c>
      <c r="D8" s="108">
        <f>D9+D11+D13+D14+D15+D16+D18+D22+D23</f>
        <v>804944</v>
      </c>
      <c r="E8" s="108">
        <f>E9+E11+E13+E14+E15+E16+E18+E22+E23</f>
        <v>802944</v>
      </c>
      <c r="F8" s="21"/>
      <c r="G8" s="22"/>
    </row>
    <row r="9" spans="1:8">
      <c r="A9" s="37" t="s">
        <v>8</v>
      </c>
      <c r="B9" s="38" t="s">
        <v>9</v>
      </c>
      <c r="C9" s="88">
        <v>50</v>
      </c>
      <c r="D9" s="109">
        <f>SUM(E9:G9)</f>
        <v>167020</v>
      </c>
      <c r="E9" s="109">
        <v>166920</v>
      </c>
      <c r="F9" s="39"/>
      <c r="G9" s="40">
        <v>100</v>
      </c>
    </row>
    <row r="10" spans="1:8" ht="15.75" thickBot="1">
      <c r="A10" s="41" t="s">
        <v>10</v>
      </c>
      <c r="B10" s="42" t="s">
        <v>11</v>
      </c>
      <c r="C10" s="43"/>
      <c r="D10" s="95"/>
      <c r="E10" s="99">
        <v>0</v>
      </c>
      <c r="F10" s="44"/>
      <c r="G10" s="45"/>
    </row>
    <row r="11" spans="1:8" ht="15.75" thickBot="1">
      <c r="A11" s="37" t="s">
        <v>12</v>
      </c>
      <c r="B11" s="38" t="s">
        <v>13</v>
      </c>
      <c r="C11" s="88">
        <v>51</v>
      </c>
      <c r="D11" s="109">
        <f>SUM(E11:G11)</f>
        <v>167096</v>
      </c>
      <c r="E11" s="109">
        <v>165196</v>
      </c>
      <c r="F11" s="39"/>
      <c r="G11" s="40">
        <v>1900</v>
      </c>
    </row>
    <row r="12" spans="1:8" ht="15.75" thickBot="1">
      <c r="A12" s="46" t="s">
        <v>14</v>
      </c>
      <c r="B12" s="47" t="s">
        <v>15</v>
      </c>
      <c r="C12" s="48">
        <v>56</v>
      </c>
      <c r="D12" s="98">
        <v>0</v>
      </c>
      <c r="E12" s="98">
        <v>0</v>
      </c>
      <c r="F12" s="49"/>
      <c r="G12" s="50"/>
    </row>
    <row r="13" spans="1:8" ht="15.75" thickBot="1">
      <c r="A13" s="46" t="s">
        <v>16</v>
      </c>
      <c r="B13" s="47" t="s">
        <v>17</v>
      </c>
      <c r="C13" s="51">
        <v>57</v>
      </c>
      <c r="D13" s="109">
        <v>-61896</v>
      </c>
      <c r="E13" s="109">
        <v>-61896</v>
      </c>
      <c r="F13" s="49"/>
      <c r="G13" s="50"/>
    </row>
    <row r="14" spans="1:8" ht="15.75" thickBot="1">
      <c r="A14" s="37" t="s">
        <v>18</v>
      </c>
      <c r="B14" s="38" t="s">
        <v>19</v>
      </c>
      <c r="C14" s="88">
        <v>52</v>
      </c>
      <c r="D14" s="109">
        <f>SUM(E14:G14)</f>
        <v>343235</v>
      </c>
      <c r="E14" s="109">
        <v>343235</v>
      </c>
      <c r="F14" s="39"/>
      <c r="G14" s="40"/>
    </row>
    <row r="15" spans="1:8" ht="15.75" thickBot="1">
      <c r="A15" s="46" t="s">
        <v>20</v>
      </c>
      <c r="B15" s="47" t="s">
        <v>21</v>
      </c>
      <c r="C15" s="51">
        <v>53</v>
      </c>
      <c r="D15" s="109">
        <v>110</v>
      </c>
      <c r="E15" s="109">
        <v>110</v>
      </c>
      <c r="F15" s="49"/>
      <c r="G15" s="50"/>
    </row>
    <row r="16" spans="1:8">
      <c r="A16" s="37" t="s">
        <v>22</v>
      </c>
      <c r="B16" s="38" t="s">
        <v>23</v>
      </c>
      <c r="C16" s="88">
        <v>54</v>
      </c>
      <c r="D16" s="109">
        <f>SUM(D17)</f>
        <v>5895</v>
      </c>
      <c r="E16" s="109">
        <f>SUM(E17)</f>
        <v>5895</v>
      </c>
      <c r="F16" s="39"/>
      <c r="G16" s="40"/>
    </row>
    <row r="17" spans="1:7" ht="15.75" thickBot="1">
      <c r="A17" s="41" t="s">
        <v>24</v>
      </c>
      <c r="B17" s="52" t="s">
        <v>25</v>
      </c>
      <c r="C17" s="53"/>
      <c r="D17" s="103">
        <v>5895</v>
      </c>
      <c r="E17" s="103">
        <v>5895</v>
      </c>
      <c r="F17" s="44"/>
      <c r="G17" s="45"/>
    </row>
    <row r="18" spans="1:7" ht="25.5">
      <c r="A18" s="37" t="s">
        <v>26</v>
      </c>
      <c r="B18" s="54" t="s">
        <v>27</v>
      </c>
      <c r="C18" s="88">
        <v>55</v>
      </c>
      <c r="D18" s="104">
        <f>SUM(D19:D21)</f>
        <v>181557</v>
      </c>
      <c r="E18" s="104">
        <f>SUM(E19:E21)</f>
        <v>181557</v>
      </c>
      <c r="F18" s="39"/>
      <c r="G18" s="40"/>
    </row>
    <row r="19" spans="1:7">
      <c r="A19" s="55" t="s">
        <v>28</v>
      </c>
      <c r="B19" s="56" t="s">
        <v>29</v>
      </c>
      <c r="C19" s="57"/>
      <c r="D19" s="100">
        <v>181158</v>
      </c>
      <c r="E19" s="100">
        <v>181158</v>
      </c>
      <c r="F19" s="58"/>
      <c r="G19" s="59"/>
    </row>
    <row r="20" spans="1:7">
      <c r="A20" s="55" t="s">
        <v>30</v>
      </c>
      <c r="B20" s="56" t="s">
        <v>31</v>
      </c>
      <c r="C20" s="57"/>
      <c r="D20" s="100">
        <v>0</v>
      </c>
      <c r="E20" s="100">
        <v>0</v>
      </c>
      <c r="F20" s="58"/>
      <c r="G20" s="59"/>
    </row>
    <row r="21" spans="1:7" ht="15.75" thickBot="1">
      <c r="A21" s="55" t="s">
        <v>32</v>
      </c>
      <c r="B21" s="60" t="s">
        <v>33</v>
      </c>
      <c r="C21" s="61"/>
      <c r="D21" s="101">
        <v>399</v>
      </c>
      <c r="E21" s="101">
        <v>399</v>
      </c>
      <c r="F21" s="44"/>
      <c r="G21" s="45"/>
    </row>
    <row r="22" spans="1:7" ht="15.75" thickBot="1">
      <c r="A22" s="46" t="s">
        <v>34</v>
      </c>
      <c r="B22" s="47" t="s">
        <v>35</v>
      </c>
      <c r="C22" s="51">
        <v>58</v>
      </c>
      <c r="D22" s="110">
        <v>817</v>
      </c>
      <c r="E22" s="110">
        <v>817</v>
      </c>
      <c r="F22" s="49"/>
      <c r="G22" s="50"/>
    </row>
    <row r="23" spans="1:7" ht="15.75" thickBot="1">
      <c r="A23" s="113" t="s">
        <v>36</v>
      </c>
      <c r="B23" s="114" t="s">
        <v>37</v>
      </c>
      <c r="C23" s="115">
        <v>59</v>
      </c>
      <c r="D23" s="107">
        <v>1110</v>
      </c>
      <c r="E23" s="107">
        <v>1110</v>
      </c>
      <c r="F23" s="116"/>
      <c r="G23" s="81"/>
    </row>
    <row r="24" spans="1:7" ht="15.75" thickBot="1">
      <c r="A24" s="23" t="s">
        <v>38</v>
      </c>
      <c r="B24" s="24" t="s">
        <v>39</v>
      </c>
      <c r="C24" s="25" t="s">
        <v>7</v>
      </c>
      <c r="D24" s="87">
        <f>SUM(D25,D30,D34,D41)</f>
        <v>805801</v>
      </c>
      <c r="E24" s="87">
        <f>SUM(E25,E29,E30,E34,E41)</f>
        <v>803301</v>
      </c>
      <c r="F24" s="35"/>
      <c r="G24" s="36"/>
    </row>
    <row r="25" spans="1:7">
      <c r="A25" s="37" t="s">
        <v>40</v>
      </c>
      <c r="B25" s="54" t="s">
        <v>41</v>
      </c>
      <c r="C25" s="88">
        <v>69</v>
      </c>
      <c r="D25" s="104">
        <f>SUM(D26:D28)</f>
        <v>574178</v>
      </c>
      <c r="E25" s="104">
        <f>SUM(E26:E28)</f>
        <v>574178</v>
      </c>
      <c r="F25" s="39"/>
      <c r="G25" s="40"/>
    </row>
    <row r="26" spans="1:7">
      <c r="A26" s="55" t="s">
        <v>42</v>
      </c>
      <c r="B26" s="62" t="s">
        <v>43</v>
      </c>
      <c r="C26" s="63"/>
      <c r="D26" s="100">
        <v>236999</v>
      </c>
      <c r="E26" s="100">
        <v>236999</v>
      </c>
      <c r="F26" s="58"/>
      <c r="G26" s="59"/>
    </row>
    <row r="27" spans="1:7">
      <c r="A27" s="55" t="s">
        <v>44</v>
      </c>
      <c r="B27" s="62" t="s">
        <v>45</v>
      </c>
      <c r="C27" s="63"/>
      <c r="D27" s="102">
        <v>326518</v>
      </c>
      <c r="E27" s="102">
        <v>326518</v>
      </c>
      <c r="F27" s="58"/>
      <c r="G27" s="59"/>
    </row>
    <row r="28" spans="1:7" ht="15.75" thickBot="1">
      <c r="A28" s="41" t="s">
        <v>46</v>
      </c>
      <c r="B28" s="64" t="s">
        <v>33</v>
      </c>
      <c r="C28" s="43"/>
      <c r="D28" s="103">
        <v>10661</v>
      </c>
      <c r="E28" s="103">
        <v>10661</v>
      </c>
      <c r="F28" s="44"/>
      <c r="G28" s="45"/>
    </row>
    <row r="29" spans="1:7" ht="15.75" thickBot="1">
      <c r="A29" s="46" t="s">
        <v>47</v>
      </c>
      <c r="B29" s="65" t="s">
        <v>48</v>
      </c>
      <c r="C29" s="51">
        <v>68</v>
      </c>
      <c r="D29" s="105">
        <f t="shared" ref="D29" si="0">SUM(E29:G29)</f>
        <v>0</v>
      </c>
      <c r="E29" s="105">
        <v>0</v>
      </c>
      <c r="F29" s="49"/>
      <c r="G29" s="50"/>
    </row>
    <row r="30" spans="1:7">
      <c r="A30" s="96" t="s">
        <v>49</v>
      </c>
      <c r="B30" s="67" t="s">
        <v>50</v>
      </c>
      <c r="C30" s="97">
        <v>60</v>
      </c>
      <c r="D30" s="104">
        <f>SUM(E30:G30)</f>
        <v>39986</v>
      </c>
      <c r="E30" s="104">
        <f>SUM(E31:E33)</f>
        <v>39986</v>
      </c>
      <c r="F30" s="69"/>
      <c r="G30" s="70"/>
    </row>
    <row r="31" spans="1:7">
      <c r="A31" s="55" t="s">
        <v>51</v>
      </c>
      <c r="B31" s="62" t="s">
        <v>52</v>
      </c>
      <c r="C31" s="57"/>
      <c r="D31" s="100">
        <v>0</v>
      </c>
      <c r="E31" s="100">
        <v>0</v>
      </c>
      <c r="F31" s="58"/>
      <c r="G31" s="59"/>
    </row>
    <row r="32" spans="1:7">
      <c r="A32" s="55" t="s">
        <v>53</v>
      </c>
      <c r="B32" s="71" t="s">
        <v>54</v>
      </c>
      <c r="C32" s="57"/>
      <c r="D32" s="102">
        <v>39986</v>
      </c>
      <c r="E32" s="102">
        <v>39986</v>
      </c>
      <c r="F32" s="74"/>
      <c r="G32" s="59"/>
    </row>
    <row r="33" spans="1:7" ht="15.75" thickBot="1">
      <c r="A33" s="55" t="s">
        <v>55</v>
      </c>
      <c r="B33" s="60" t="s">
        <v>56</v>
      </c>
      <c r="C33" s="61"/>
      <c r="D33" s="101">
        <v>0</v>
      </c>
      <c r="E33" s="101">
        <v>0</v>
      </c>
      <c r="F33" s="44"/>
      <c r="G33" s="45"/>
    </row>
    <row r="34" spans="1:7">
      <c r="A34" s="37" t="s">
        <v>57</v>
      </c>
      <c r="B34" s="38" t="s">
        <v>58</v>
      </c>
      <c r="C34" s="72">
        <v>64</v>
      </c>
      <c r="D34" s="104">
        <f>SUM(D35,D40)</f>
        <v>191627</v>
      </c>
      <c r="E34" s="104">
        <f>E35+E40</f>
        <v>189127</v>
      </c>
      <c r="F34" s="39"/>
      <c r="G34" s="40"/>
    </row>
    <row r="35" spans="1:7">
      <c r="A35" s="55" t="s">
        <v>59</v>
      </c>
      <c r="B35" s="73" t="s">
        <v>60</v>
      </c>
      <c r="C35" s="63"/>
      <c r="D35" s="100">
        <f>SUM(E35:G35)</f>
        <v>16256</v>
      </c>
      <c r="E35" s="100">
        <f>SUM(E36:E39)</f>
        <v>16256</v>
      </c>
      <c r="F35" s="58"/>
      <c r="G35" s="59"/>
    </row>
    <row r="36" spans="1:7">
      <c r="A36" s="55" t="s">
        <v>61</v>
      </c>
      <c r="B36" s="62" t="s">
        <v>62</v>
      </c>
      <c r="C36" s="63"/>
      <c r="D36" s="100">
        <v>978</v>
      </c>
      <c r="E36" s="100">
        <v>978</v>
      </c>
      <c r="F36" s="58"/>
      <c r="G36" s="59"/>
    </row>
    <row r="37" spans="1:7">
      <c r="A37" s="55" t="s">
        <v>63</v>
      </c>
      <c r="B37" s="62" t="s">
        <v>64</v>
      </c>
      <c r="C37" s="63"/>
      <c r="D37" s="100">
        <f t="shared" ref="D37:D41" si="1">SUM(E37:G37)</f>
        <v>0</v>
      </c>
      <c r="E37" s="100">
        <v>0</v>
      </c>
      <c r="F37" s="58"/>
      <c r="G37" s="59"/>
    </row>
    <row r="38" spans="1:7">
      <c r="A38" s="55" t="s">
        <v>65</v>
      </c>
      <c r="B38" s="62" t="s">
        <v>66</v>
      </c>
      <c r="C38" s="63"/>
      <c r="D38" s="102">
        <v>5998</v>
      </c>
      <c r="E38" s="102">
        <v>5998</v>
      </c>
      <c r="F38" s="58"/>
      <c r="G38" s="59"/>
    </row>
    <row r="39" spans="1:7">
      <c r="A39" s="55" t="s">
        <v>67</v>
      </c>
      <c r="B39" s="62" t="s">
        <v>68</v>
      </c>
      <c r="C39" s="63"/>
      <c r="D39" s="100">
        <f t="shared" ref="D39" si="2">SUM(E39:G39)</f>
        <v>9280</v>
      </c>
      <c r="E39" s="100">
        <v>9280</v>
      </c>
      <c r="F39" s="58"/>
      <c r="G39" s="59"/>
    </row>
    <row r="40" spans="1:7" ht="15.75" thickBot="1">
      <c r="A40" s="55" t="s">
        <v>69</v>
      </c>
      <c r="B40" s="64" t="s">
        <v>33</v>
      </c>
      <c r="C40" s="43"/>
      <c r="D40" s="101">
        <f>SUM(E40:G40)</f>
        <v>175371</v>
      </c>
      <c r="E40" s="100">
        <v>172871</v>
      </c>
      <c r="F40" s="75"/>
      <c r="G40" s="45">
        <v>2500</v>
      </c>
    </row>
    <row r="41" spans="1:7" ht="15.75" thickBot="1">
      <c r="A41" s="46" t="s">
        <v>70</v>
      </c>
      <c r="B41" s="65" t="s">
        <v>71</v>
      </c>
      <c r="C41" s="51">
        <v>65</v>
      </c>
      <c r="D41" s="110">
        <f t="shared" si="1"/>
        <v>10</v>
      </c>
      <c r="E41" s="110">
        <v>10</v>
      </c>
      <c r="F41" s="49"/>
      <c r="G41" s="50"/>
    </row>
    <row r="42" spans="1:7" ht="15.75" thickBot="1">
      <c r="A42" s="77" t="s">
        <v>72</v>
      </c>
      <c r="B42" s="78" t="s">
        <v>73</v>
      </c>
      <c r="C42" s="79" t="s">
        <v>7</v>
      </c>
      <c r="D42" s="106">
        <f>D24-D8</f>
        <v>857</v>
      </c>
      <c r="E42" s="106">
        <f>E24-E8</f>
        <v>357</v>
      </c>
      <c r="F42" s="80"/>
      <c r="G42" s="106">
        <f>G40-G11-G9</f>
        <v>500</v>
      </c>
    </row>
    <row r="43" spans="1:7" ht="6.75" customHeight="1" thickBot="1">
      <c r="D43" s="3"/>
      <c r="E43" s="3"/>
      <c r="F43" s="3"/>
      <c r="G43" s="3"/>
    </row>
    <row r="44" spans="1:7">
      <c r="A44" s="89" t="s">
        <v>74</v>
      </c>
      <c r="B44" s="111" t="s">
        <v>75</v>
      </c>
      <c r="C44" s="90"/>
      <c r="D44" s="90"/>
      <c r="E44" s="90"/>
      <c r="F44" s="90"/>
      <c r="G44" s="91"/>
    </row>
    <row r="45" spans="1:7">
      <c r="A45" s="92"/>
      <c r="B45" s="143" t="s">
        <v>83</v>
      </c>
      <c r="C45" s="144"/>
      <c r="D45" s="144"/>
      <c r="E45" s="144"/>
      <c r="F45" s="144"/>
      <c r="G45" s="145"/>
    </row>
    <row r="46" spans="1:7" ht="47.25" customHeight="1" thickBot="1">
      <c r="A46" s="94"/>
      <c r="B46" s="146"/>
      <c r="C46" s="147"/>
      <c r="D46" s="147"/>
      <c r="E46" s="147"/>
      <c r="F46" s="147"/>
      <c r="G46" s="148"/>
    </row>
    <row r="47" spans="1:7">
      <c r="A47" s="33" t="s">
        <v>76</v>
      </c>
      <c r="B47" s="120" t="s">
        <v>81</v>
      </c>
      <c r="C47" s="90"/>
      <c r="D47" s="90"/>
      <c r="E47" s="34"/>
      <c r="F47" s="34"/>
      <c r="G47" s="91"/>
    </row>
    <row r="48" spans="1:7">
      <c r="A48" s="92"/>
      <c r="B48" s="121" t="s">
        <v>80</v>
      </c>
      <c r="C48" s="149">
        <v>44357</v>
      </c>
      <c r="D48" s="150"/>
      <c r="E48" s="93"/>
      <c r="F48" s="93"/>
      <c r="G48" s="112"/>
    </row>
    <row r="49" spans="1:7" ht="15.75" thickBot="1">
      <c r="A49" s="94"/>
      <c r="B49" s="94"/>
      <c r="C49" s="31"/>
      <c r="D49" s="31"/>
      <c r="E49" s="31"/>
      <c r="F49" s="31"/>
      <c r="G49" s="32"/>
    </row>
  </sheetData>
  <mergeCells count="3">
    <mergeCell ref="B45:G46"/>
    <mergeCell ref="C48:D48"/>
    <mergeCell ref="A5:G5"/>
  </mergeCells>
  <pageMargins left="0.71" right="0.71" top="0.79000000000000015" bottom="0.79000000000000015" header="0.31" footer="0.31"/>
  <pageSetup paperSize="9" scale="91" orientation="portrait" r:id="rId1"/>
  <headerFooter scaleWithDoc="0">
    <oddHeader>&amp;R&amp;10zpracováno dle Přílohy č. 1 Metodického materiálu k aplikaci
 právních úpravy o pravidlech rozpočtové odpovědnosti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49"/>
  <sheetViews>
    <sheetView tabSelected="1" zoomScalePageLayoutView="150" workbookViewId="0">
      <selection activeCell="L25" sqref="L25"/>
    </sheetView>
  </sheetViews>
  <sheetFormatPr defaultColWidth="8.85546875" defaultRowHeight="15"/>
  <cols>
    <col min="1" max="1" width="8.7109375" style="1" customWidth="1"/>
    <col min="2" max="2" width="39.5703125" style="1" customWidth="1"/>
    <col min="3" max="3" width="5.85546875" style="1" customWidth="1"/>
    <col min="4" max="6" width="8.42578125" style="1" customWidth="1"/>
    <col min="7" max="7" width="7.7109375" style="1" bestFit="1" customWidth="1"/>
    <col min="8" max="16384" width="8.85546875" style="1"/>
  </cols>
  <sheetData>
    <row r="3" spans="1:8" ht="14.25" customHeight="1"/>
    <row r="4" spans="1:8" s="141" customFormat="1" ht="39" customHeight="1">
      <c r="A4" s="155" t="s">
        <v>89</v>
      </c>
      <c r="B4" s="139"/>
      <c r="C4" s="140"/>
      <c r="D4" s="140"/>
      <c r="E4" s="140"/>
      <c r="H4" s="142"/>
    </row>
    <row r="5" spans="1:8" ht="16.5" customHeight="1" thickBot="1">
      <c r="A5" s="154" t="s">
        <v>77</v>
      </c>
      <c r="B5" s="154"/>
      <c r="C5" s="154"/>
      <c r="D5" s="154"/>
      <c r="E5" s="154"/>
      <c r="F5" s="154"/>
      <c r="G5" s="154"/>
    </row>
    <row r="6" spans="1:8" ht="15" customHeight="1">
      <c r="A6" s="8">
        <v>1</v>
      </c>
      <c r="B6" s="9">
        <v>2</v>
      </c>
      <c r="C6" s="9">
        <v>3</v>
      </c>
      <c r="D6" s="9">
        <v>4</v>
      </c>
      <c r="E6" s="9">
        <v>5</v>
      </c>
      <c r="F6" s="88">
        <v>6</v>
      </c>
      <c r="G6" s="11">
        <v>7</v>
      </c>
      <c r="H6" s="2"/>
    </row>
    <row r="7" spans="1:8" ht="31.5" customHeight="1">
      <c r="A7" s="12"/>
      <c r="B7" s="13"/>
      <c r="C7" s="14" t="s">
        <v>0</v>
      </c>
      <c r="D7" s="15" t="s">
        <v>1</v>
      </c>
      <c r="E7" s="15" t="s">
        <v>2</v>
      </c>
      <c r="F7" s="16" t="s">
        <v>3</v>
      </c>
      <c r="G7" s="17" t="s">
        <v>4</v>
      </c>
      <c r="H7" s="5"/>
    </row>
    <row r="8" spans="1:8" ht="15.75" thickBot="1">
      <c r="A8" s="18" t="s">
        <v>5</v>
      </c>
      <c r="B8" s="19" t="s">
        <v>6</v>
      </c>
      <c r="C8" s="20" t="s">
        <v>7</v>
      </c>
      <c r="D8" s="108">
        <f>D9+D11+D13+D14+D15+D16+D18+D22+D23</f>
        <v>794944</v>
      </c>
      <c r="E8" s="108">
        <f>E9+E11+E13+E14+E15+E16+E18+E22+E23</f>
        <v>792944</v>
      </c>
      <c r="F8" s="21"/>
      <c r="G8" s="22"/>
    </row>
    <row r="9" spans="1:8">
      <c r="A9" s="37" t="s">
        <v>8</v>
      </c>
      <c r="B9" s="38" t="s">
        <v>9</v>
      </c>
      <c r="C9" s="88">
        <v>50</v>
      </c>
      <c r="D9" s="109">
        <f>SUM(E9:G9)</f>
        <v>167020</v>
      </c>
      <c r="E9" s="109">
        <v>166920</v>
      </c>
      <c r="F9" s="39"/>
      <c r="G9" s="40">
        <v>100</v>
      </c>
    </row>
    <row r="10" spans="1:8" ht="15.75" thickBot="1">
      <c r="A10" s="41" t="s">
        <v>10</v>
      </c>
      <c r="B10" s="42" t="s">
        <v>11</v>
      </c>
      <c r="C10" s="43"/>
      <c r="D10" s="95"/>
      <c r="E10" s="99">
        <v>0</v>
      </c>
      <c r="F10" s="44"/>
      <c r="G10" s="45"/>
    </row>
    <row r="11" spans="1:8" ht="15.75" thickBot="1">
      <c r="A11" s="37" t="s">
        <v>12</v>
      </c>
      <c r="B11" s="38" t="s">
        <v>13</v>
      </c>
      <c r="C11" s="88">
        <v>51</v>
      </c>
      <c r="D11" s="109">
        <f>SUM(E11:G11)</f>
        <v>167096</v>
      </c>
      <c r="E11" s="109">
        <v>165196</v>
      </c>
      <c r="F11" s="39"/>
      <c r="G11" s="40">
        <v>1900</v>
      </c>
    </row>
    <row r="12" spans="1:8" ht="15.75" thickBot="1">
      <c r="A12" s="46" t="s">
        <v>14</v>
      </c>
      <c r="B12" s="47" t="s">
        <v>15</v>
      </c>
      <c r="C12" s="48">
        <v>56</v>
      </c>
      <c r="D12" s="98">
        <v>0</v>
      </c>
      <c r="E12" s="98">
        <v>0</v>
      </c>
      <c r="F12" s="49"/>
      <c r="G12" s="50"/>
    </row>
    <row r="13" spans="1:8" ht="15.75" thickBot="1">
      <c r="A13" s="46" t="s">
        <v>16</v>
      </c>
      <c r="B13" s="47" t="s">
        <v>17</v>
      </c>
      <c r="C13" s="51">
        <v>57</v>
      </c>
      <c r="D13" s="109">
        <v>-61896</v>
      </c>
      <c r="E13" s="109">
        <v>-61896</v>
      </c>
      <c r="F13" s="49"/>
      <c r="G13" s="50"/>
    </row>
    <row r="14" spans="1:8" ht="15.75" thickBot="1">
      <c r="A14" s="37" t="s">
        <v>18</v>
      </c>
      <c r="B14" s="38" t="s">
        <v>19</v>
      </c>
      <c r="C14" s="88">
        <v>52</v>
      </c>
      <c r="D14" s="109">
        <f>SUM(E14:G14)</f>
        <v>333235</v>
      </c>
      <c r="E14" s="109">
        <v>333235</v>
      </c>
      <c r="F14" s="39"/>
      <c r="G14" s="40"/>
    </row>
    <row r="15" spans="1:8" ht="15.75" thickBot="1">
      <c r="A15" s="46" t="s">
        <v>20</v>
      </c>
      <c r="B15" s="47" t="s">
        <v>21</v>
      </c>
      <c r="C15" s="51">
        <v>53</v>
      </c>
      <c r="D15" s="109">
        <v>110</v>
      </c>
      <c r="E15" s="109">
        <v>110</v>
      </c>
      <c r="F15" s="49"/>
      <c r="G15" s="50"/>
    </row>
    <row r="16" spans="1:8">
      <c r="A16" s="37" t="s">
        <v>22</v>
      </c>
      <c r="B16" s="38" t="s">
        <v>23</v>
      </c>
      <c r="C16" s="88">
        <v>54</v>
      </c>
      <c r="D16" s="109">
        <f>SUM(D17)</f>
        <v>5895</v>
      </c>
      <c r="E16" s="109">
        <f>SUM(E17)</f>
        <v>5895</v>
      </c>
      <c r="F16" s="39"/>
      <c r="G16" s="40"/>
    </row>
    <row r="17" spans="1:7" ht="15.75" thickBot="1">
      <c r="A17" s="41" t="s">
        <v>24</v>
      </c>
      <c r="B17" s="52" t="s">
        <v>25</v>
      </c>
      <c r="C17" s="53"/>
      <c r="D17" s="103">
        <v>5895</v>
      </c>
      <c r="E17" s="103">
        <v>5895</v>
      </c>
      <c r="F17" s="44"/>
      <c r="G17" s="45"/>
    </row>
    <row r="18" spans="1:7" ht="25.5">
      <c r="A18" s="37" t="s">
        <v>26</v>
      </c>
      <c r="B18" s="54" t="s">
        <v>27</v>
      </c>
      <c r="C18" s="88">
        <v>55</v>
      </c>
      <c r="D18" s="104">
        <f>SUM(D19:D21)</f>
        <v>181557</v>
      </c>
      <c r="E18" s="104">
        <f>SUM(E19:E21)</f>
        <v>181557</v>
      </c>
      <c r="F18" s="39"/>
      <c r="G18" s="40"/>
    </row>
    <row r="19" spans="1:7">
      <c r="A19" s="55" t="s">
        <v>28</v>
      </c>
      <c r="B19" s="56" t="s">
        <v>29</v>
      </c>
      <c r="C19" s="57"/>
      <c r="D19" s="100">
        <v>181158</v>
      </c>
      <c r="E19" s="100">
        <v>181158</v>
      </c>
      <c r="F19" s="58"/>
      <c r="G19" s="59"/>
    </row>
    <row r="20" spans="1:7">
      <c r="A20" s="55" t="s">
        <v>30</v>
      </c>
      <c r="B20" s="56" t="s">
        <v>31</v>
      </c>
      <c r="C20" s="57"/>
      <c r="D20" s="100">
        <v>0</v>
      </c>
      <c r="E20" s="100">
        <v>0</v>
      </c>
      <c r="F20" s="58"/>
      <c r="G20" s="59"/>
    </row>
    <row r="21" spans="1:7" ht="15.75" thickBot="1">
      <c r="A21" s="55" t="s">
        <v>32</v>
      </c>
      <c r="B21" s="60" t="s">
        <v>33</v>
      </c>
      <c r="C21" s="61"/>
      <c r="D21" s="101">
        <v>399</v>
      </c>
      <c r="E21" s="101">
        <v>399</v>
      </c>
      <c r="F21" s="44"/>
      <c r="G21" s="45"/>
    </row>
    <row r="22" spans="1:7" ht="15.75" thickBot="1">
      <c r="A22" s="46" t="s">
        <v>34</v>
      </c>
      <c r="B22" s="47" t="s">
        <v>35</v>
      </c>
      <c r="C22" s="51">
        <v>58</v>
      </c>
      <c r="D22" s="110">
        <v>817</v>
      </c>
      <c r="E22" s="110">
        <v>817</v>
      </c>
      <c r="F22" s="49"/>
      <c r="G22" s="50"/>
    </row>
    <row r="23" spans="1:7" ht="15.75" thickBot="1">
      <c r="A23" s="113" t="s">
        <v>36</v>
      </c>
      <c r="B23" s="114" t="s">
        <v>37</v>
      </c>
      <c r="C23" s="115">
        <v>59</v>
      </c>
      <c r="D23" s="107">
        <v>1110</v>
      </c>
      <c r="E23" s="107">
        <v>1110</v>
      </c>
      <c r="F23" s="116"/>
      <c r="G23" s="81"/>
    </row>
    <row r="24" spans="1:7" ht="15.75" thickBot="1">
      <c r="A24" s="23" t="s">
        <v>38</v>
      </c>
      <c r="B24" s="24" t="s">
        <v>39</v>
      </c>
      <c r="C24" s="25" t="s">
        <v>7</v>
      </c>
      <c r="D24" s="87">
        <f>SUM(D25,D30,D34,D41)</f>
        <v>793802</v>
      </c>
      <c r="E24" s="87">
        <f>SUM(E25,E29,E30,E34,E41)</f>
        <v>793802</v>
      </c>
      <c r="F24" s="35"/>
      <c r="G24" s="36"/>
    </row>
    <row r="25" spans="1:7">
      <c r="A25" s="37" t="s">
        <v>40</v>
      </c>
      <c r="B25" s="54" t="s">
        <v>41</v>
      </c>
      <c r="C25" s="88">
        <v>69</v>
      </c>
      <c r="D25" s="104">
        <f>SUM(D26:D28)</f>
        <v>563379</v>
      </c>
      <c r="E25" s="104">
        <f>SUM(E26:E28)</f>
        <v>563379</v>
      </c>
      <c r="F25" s="39"/>
      <c r="G25" s="40"/>
    </row>
    <row r="26" spans="1:7">
      <c r="A26" s="55" t="s">
        <v>42</v>
      </c>
      <c r="B26" s="62" t="s">
        <v>43</v>
      </c>
      <c r="C26" s="63"/>
      <c r="D26" s="100">
        <v>237200</v>
      </c>
      <c r="E26" s="100">
        <v>237200</v>
      </c>
      <c r="F26" s="58"/>
      <c r="G26" s="59"/>
    </row>
    <row r="27" spans="1:7">
      <c r="A27" s="55" t="s">
        <v>44</v>
      </c>
      <c r="B27" s="62" t="s">
        <v>45</v>
      </c>
      <c r="C27" s="63"/>
      <c r="D27" s="102">
        <v>315518</v>
      </c>
      <c r="E27" s="102">
        <v>315518</v>
      </c>
      <c r="F27" s="58"/>
      <c r="G27" s="59"/>
    </row>
    <row r="28" spans="1:7" ht="15.75" thickBot="1">
      <c r="A28" s="41" t="s">
        <v>46</v>
      </c>
      <c r="B28" s="64" t="s">
        <v>33</v>
      </c>
      <c r="C28" s="43"/>
      <c r="D28" s="103">
        <v>10661</v>
      </c>
      <c r="E28" s="103">
        <v>10661</v>
      </c>
      <c r="F28" s="44"/>
      <c r="G28" s="45"/>
    </row>
    <row r="29" spans="1:7" ht="15.75" thickBot="1">
      <c r="A29" s="46" t="s">
        <v>47</v>
      </c>
      <c r="B29" s="65" t="s">
        <v>48</v>
      </c>
      <c r="C29" s="51">
        <v>68</v>
      </c>
      <c r="D29" s="105">
        <f t="shared" ref="D29" si="0">SUM(E29:G29)</f>
        <v>0</v>
      </c>
      <c r="E29" s="105">
        <v>0</v>
      </c>
      <c r="F29" s="49"/>
      <c r="G29" s="50"/>
    </row>
    <row r="30" spans="1:7">
      <c r="A30" s="96" t="s">
        <v>49</v>
      </c>
      <c r="B30" s="67" t="s">
        <v>50</v>
      </c>
      <c r="C30" s="97">
        <v>60</v>
      </c>
      <c r="D30" s="104">
        <f>SUM(E30:G30)</f>
        <v>39986</v>
      </c>
      <c r="E30" s="104">
        <f>SUM(E31:E33)</f>
        <v>39986</v>
      </c>
      <c r="F30" s="69"/>
      <c r="G30" s="70"/>
    </row>
    <row r="31" spans="1:7">
      <c r="A31" s="55" t="s">
        <v>51</v>
      </c>
      <c r="B31" s="62" t="s">
        <v>52</v>
      </c>
      <c r="C31" s="57"/>
      <c r="D31" s="100">
        <v>0</v>
      </c>
      <c r="E31" s="100">
        <v>0</v>
      </c>
      <c r="F31" s="58"/>
      <c r="G31" s="59"/>
    </row>
    <row r="32" spans="1:7">
      <c r="A32" s="55" t="s">
        <v>53</v>
      </c>
      <c r="B32" s="71" t="s">
        <v>54</v>
      </c>
      <c r="C32" s="57"/>
      <c r="D32" s="102">
        <v>39986</v>
      </c>
      <c r="E32" s="102">
        <v>39986</v>
      </c>
      <c r="F32" s="74"/>
      <c r="G32" s="59"/>
    </row>
    <row r="33" spans="1:7" ht="15.75" thickBot="1">
      <c r="A33" s="55" t="s">
        <v>55</v>
      </c>
      <c r="B33" s="60" t="s">
        <v>56</v>
      </c>
      <c r="C33" s="61"/>
      <c r="D33" s="101">
        <v>0</v>
      </c>
      <c r="E33" s="101">
        <v>0</v>
      </c>
      <c r="F33" s="44"/>
      <c r="G33" s="45"/>
    </row>
    <row r="34" spans="1:7">
      <c r="A34" s="37" t="s">
        <v>57</v>
      </c>
      <c r="B34" s="38" t="s">
        <v>58</v>
      </c>
      <c r="C34" s="72">
        <v>64</v>
      </c>
      <c r="D34" s="104">
        <f>SUM(D35,D40)</f>
        <v>190427</v>
      </c>
      <c r="E34" s="104">
        <f>E35+E40</f>
        <v>190427</v>
      </c>
      <c r="F34" s="39"/>
      <c r="G34" s="40"/>
    </row>
    <row r="35" spans="1:7">
      <c r="A35" s="55" t="s">
        <v>59</v>
      </c>
      <c r="B35" s="73" t="s">
        <v>60</v>
      </c>
      <c r="C35" s="63"/>
      <c r="D35" s="100">
        <f>SUM(E35:G35)</f>
        <v>17556</v>
      </c>
      <c r="E35" s="100">
        <f>SUM(E36:E39)</f>
        <v>17556</v>
      </c>
      <c r="F35" s="58"/>
      <c r="G35" s="59"/>
    </row>
    <row r="36" spans="1:7">
      <c r="A36" s="55" t="s">
        <v>61</v>
      </c>
      <c r="B36" s="62" t="s">
        <v>62</v>
      </c>
      <c r="C36" s="63"/>
      <c r="D36" s="100">
        <v>978</v>
      </c>
      <c r="E36" s="100">
        <v>978</v>
      </c>
      <c r="F36" s="58"/>
      <c r="G36" s="59"/>
    </row>
    <row r="37" spans="1:7">
      <c r="A37" s="55" t="s">
        <v>63</v>
      </c>
      <c r="B37" s="62" t="s">
        <v>64</v>
      </c>
      <c r="C37" s="63"/>
      <c r="D37" s="100">
        <f t="shared" ref="D37:D41" si="1">SUM(E37:G37)</f>
        <v>0</v>
      </c>
      <c r="E37" s="100">
        <v>0</v>
      </c>
      <c r="F37" s="58"/>
      <c r="G37" s="59"/>
    </row>
    <row r="38" spans="1:7">
      <c r="A38" s="55" t="s">
        <v>65</v>
      </c>
      <c r="B38" s="62" t="s">
        <v>66</v>
      </c>
      <c r="C38" s="63"/>
      <c r="D38" s="102">
        <v>7298</v>
      </c>
      <c r="E38" s="102">
        <v>7298</v>
      </c>
      <c r="F38" s="58"/>
      <c r="G38" s="59"/>
    </row>
    <row r="39" spans="1:7">
      <c r="A39" s="55" t="s">
        <v>67</v>
      </c>
      <c r="B39" s="62" t="s">
        <v>68</v>
      </c>
      <c r="C39" s="63"/>
      <c r="D39" s="100">
        <f t="shared" ref="D39" si="2">SUM(E39:G39)</f>
        <v>9280</v>
      </c>
      <c r="E39" s="100">
        <v>9280</v>
      </c>
      <c r="F39" s="58"/>
      <c r="G39" s="59"/>
    </row>
    <row r="40" spans="1:7" ht="15.75" thickBot="1">
      <c r="A40" s="55" t="s">
        <v>69</v>
      </c>
      <c r="B40" s="64" t="s">
        <v>33</v>
      </c>
      <c r="C40" s="43"/>
      <c r="D40" s="100">
        <v>172871</v>
      </c>
      <c r="E40" s="100">
        <v>172871</v>
      </c>
      <c r="F40" s="75"/>
      <c r="G40" s="45">
        <v>2500</v>
      </c>
    </row>
    <row r="41" spans="1:7" ht="15.75" thickBot="1">
      <c r="A41" s="46" t="s">
        <v>70</v>
      </c>
      <c r="B41" s="65" t="s">
        <v>71</v>
      </c>
      <c r="C41" s="51">
        <v>65</v>
      </c>
      <c r="D41" s="110">
        <f t="shared" si="1"/>
        <v>10</v>
      </c>
      <c r="E41" s="110">
        <v>10</v>
      </c>
      <c r="F41" s="49"/>
      <c r="G41" s="50"/>
    </row>
    <row r="42" spans="1:7" ht="15.75" thickBot="1">
      <c r="A42" s="77" t="s">
        <v>72</v>
      </c>
      <c r="B42" s="78" t="s">
        <v>73</v>
      </c>
      <c r="C42" s="79" t="s">
        <v>7</v>
      </c>
      <c r="D42" s="106">
        <f>E42</f>
        <v>858</v>
      </c>
      <c r="E42" s="106">
        <f>E24-E8</f>
        <v>858</v>
      </c>
      <c r="F42" s="80"/>
      <c r="G42" s="106">
        <f>G40-G11-G9</f>
        <v>500</v>
      </c>
    </row>
    <row r="43" spans="1:7" ht="6.75" customHeight="1" thickBot="1">
      <c r="D43" s="3"/>
      <c r="E43" s="3"/>
      <c r="F43" s="3"/>
      <c r="G43" s="3"/>
    </row>
    <row r="44" spans="1:7">
      <c r="A44" s="89" t="s">
        <v>74</v>
      </c>
      <c r="B44" s="111" t="s">
        <v>75</v>
      </c>
      <c r="C44" s="90"/>
      <c r="D44" s="90"/>
      <c r="E44" s="90"/>
      <c r="F44" s="90"/>
      <c r="G44" s="91"/>
    </row>
    <row r="45" spans="1:7">
      <c r="A45" s="92"/>
      <c r="B45" s="143" t="s">
        <v>83</v>
      </c>
      <c r="C45" s="144"/>
      <c r="D45" s="144"/>
      <c r="E45" s="144"/>
      <c r="F45" s="144"/>
      <c r="G45" s="145"/>
    </row>
    <row r="46" spans="1:7" ht="47.25" customHeight="1" thickBot="1">
      <c r="A46" s="94"/>
      <c r="B46" s="146"/>
      <c r="C46" s="147"/>
      <c r="D46" s="147"/>
      <c r="E46" s="147"/>
      <c r="F46" s="147"/>
      <c r="G46" s="148"/>
    </row>
    <row r="47" spans="1:7">
      <c r="A47" s="33" t="s">
        <v>76</v>
      </c>
      <c r="B47" s="120" t="s">
        <v>81</v>
      </c>
      <c r="C47" s="90"/>
      <c r="D47" s="90"/>
      <c r="E47" s="34"/>
      <c r="F47" s="34"/>
      <c r="G47" s="91"/>
    </row>
    <row r="48" spans="1:7">
      <c r="A48" s="92"/>
      <c r="B48" s="121" t="s">
        <v>80</v>
      </c>
      <c r="C48" s="149">
        <v>44357</v>
      </c>
      <c r="D48" s="150"/>
      <c r="E48" s="93"/>
      <c r="F48" s="93"/>
      <c r="G48" s="112"/>
    </row>
    <row r="49" spans="1:7" ht="15.75" thickBot="1">
      <c r="A49" s="94"/>
      <c r="B49" s="94"/>
      <c r="C49" s="31"/>
      <c r="D49" s="31"/>
      <c r="E49" s="31"/>
      <c r="F49" s="31"/>
      <c r="G49" s="32"/>
    </row>
  </sheetData>
  <mergeCells count="3">
    <mergeCell ref="B45:G46"/>
    <mergeCell ref="C48:D48"/>
    <mergeCell ref="A5:G5"/>
  </mergeCells>
  <pageMargins left="0.71" right="0.71" top="0.79000000000000015" bottom="0.79000000000000015" header="0.31" footer="0.31"/>
  <pageSetup paperSize="9" scale="91" orientation="portrait" r:id="rId1"/>
  <headerFooter scaleWithDoc="0">
    <oddHeader>&amp;R&amp;10zpracováno dle Přílohy č. 1 Metodického materiálu k aplikaci
 právních úpravy o pravidlech rozpočtové odpovědnosti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Immerová</dc:creator>
  <cp:lastModifiedBy>juraj</cp:lastModifiedBy>
  <cp:lastPrinted>2021-06-23T19:47:30Z</cp:lastPrinted>
  <dcterms:created xsi:type="dcterms:W3CDTF">2017-08-02T10:04:01Z</dcterms:created>
  <dcterms:modified xsi:type="dcterms:W3CDTF">2021-06-23T20:04:39Z</dcterms:modified>
</cp:coreProperties>
</file>