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uraj\Downloads\"/>
    </mc:Choice>
  </mc:AlternateContent>
  <xr:revisionPtr revIDLastSave="0" documentId="13_ncr:1_{F1EA3D67-F819-4C06-8488-3AC7FB9CE499}" xr6:coauthVersionLast="47" xr6:coauthVersionMax="47" xr10:uidLastSave="{00000000-0000-0000-0000-000000000000}"/>
  <bookViews>
    <workbookView xWindow="-28920" yWindow="-195" windowWidth="29040" windowHeight="17520" activeTab="3" xr2:uid="{00000000-000D-0000-FFFF-FFFF00000000}"/>
  </bookViews>
  <sheets>
    <sheet name="2024" sheetId="13" r:id="rId1"/>
    <sheet name="2025" sheetId="11" r:id="rId2"/>
    <sheet name="2026" sheetId="14" r:id="rId3"/>
    <sheet name="2027" sheetId="1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4" l="1"/>
  <c r="E24" i="14"/>
  <c r="D41" i="16"/>
  <c r="D40" i="16"/>
  <c r="D39" i="16"/>
  <c r="D38" i="16"/>
  <c r="D37" i="16"/>
  <c r="D35" i="16"/>
  <c r="G34" i="16"/>
  <c r="D34" i="16" s="1"/>
  <c r="D32" i="16"/>
  <c r="D30" i="16"/>
  <c r="D29" i="16"/>
  <c r="D28" i="16"/>
  <c r="D27" i="16"/>
  <c r="D26" i="16"/>
  <c r="E25" i="16"/>
  <c r="D25" i="16" s="1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G8" i="16"/>
  <c r="E8" i="16"/>
  <c r="E16" i="14"/>
  <c r="D16" i="14" s="1"/>
  <c r="G34" i="14"/>
  <c r="E25" i="14"/>
  <c r="D25" i="14" s="1"/>
  <c r="D41" i="14"/>
  <c r="D40" i="14"/>
  <c r="D39" i="14"/>
  <c r="D38" i="14"/>
  <c r="D37" i="14"/>
  <c r="D35" i="14"/>
  <c r="D34" i="14"/>
  <c r="D32" i="14"/>
  <c r="D30" i="14"/>
  <c r="D29" i="14"/>
  <c r="D28" i="14"/>
  <c r="D27" i="14"/>
  <c r="D26" i="14"/>
  <c r="D23" i="14"/>
  <c r="D22" i="14"/>
  <c r="D21" i="14"/>
  <c r="D20" i="14"/>
  <c r="D19" i="14"/>
  <c r="D18" i="14"/>
  <c r="D17" i="14"/>
  <c r="D15" i="14"/>
  <c r="D14" i="14"/>
  <c r="D13" i="14"/>
  <c r="D12" i="14"/>
  <c r="D11" i="14"/>
  <c r="D10" i="14"/>
  <c r="D9" i="14"/>
  <c r="G8" i="14"/>
  <c r="E16" i="11"/>
  <c r="E8" i="11"/>
  <c r="D8" i="14" l="1"/>
  <c r="D8" i="16"/>
  <c r="D24" i="16"/>
  <c r="D42" i="16" s="1"/>
  <c r="E24" i="16"/>
  <c r="E42" i="16" s="1"/>
  <c r="G24" i="16"/>
  <c r="G42" i="16" s="1"/>
  <c r="D24" i="14"/>
  <c r="E42" i="14"/>
  <c r="G24" i="14"/>
  <c r="G42" i="14" s="1"/>
  <c r="O8" i="13"/>
  <c r="M20" i="13"/>
  <c r="L20" i="13" s="1"/>
  <c r="L12" i="13"/>
  <c r="L39" i="13"/>
  <c r="L38" i="13"/>
  <c r="L37" i="13"/>
  <c r="L36" i="13"/>
  <c r="L35" i="13"/>
  <c r="L34" i="13"/>
  <c r="L33" i="13"/>
  <c r="L31" i="13"/>
  <c r="L28" i="13"/>
  <c r="L27" i="13"/>
  <c r="L26" i="13"/>
  <c r="L25" i="13"/>
  <c r="L24" i="13"/>
  <c r="O23" i="13"/>
  <c r="M23" i="13"/>
  <c r="L22" i="13"/>
  <c r="L21" i="13"/>
  <c r="L19" i="13"/>
  <c r="L18" i="13"/>
  <c r="L17" i="13"/>
  <c r="L16" i="13"/>
  <c r="L15" i="13"/>
  <c r="L14" i="13"/>
  <c r="L13" i="13"/>
  <c r="L23" i="13" l="1"/>
  <c r="O41" i="13"/>
  <c r="D42" i="14"/>
  <c r="D26" i="11"/>
  <c r="L11" i="13" l="1"/>
  <c r="L9" i="13"/>
  <c r="M8" i="13"/>
  <c r="L8" i="13" s="1"/>
  <c r="E14" i="13" l="1"/>
  <c r="E39" i="13"/>
  <c r="E18" i="13"/>
  <c r="E11" i="13"/>
  <c r="D9" i="13"/>
  <c r="D26" i="13"/>
  <c r="E25" i="13"/>
  <c r="D10" i="11" l="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9" i="11"/>
  <c r="D32" i="11"/>
  <c r="E33" i="13"/>
  <c r="G8" i="11"/>
  <c r="D40" i="11"/>
  <c r="D14" i="13"/>
  <c r="D38" i="13"/>
  <c r="D25" i="13"/>
  <c r="E24" i="13"/>
  <c r="D29" i="13"/>
  <c r="D18" i="13"/>
  <c r="D11" i="13"/>
  <c r="D37" i="13"/>
  <c r="D36" i="13"/>
  <c r="D35" i="13"/>
  <c r="D34" i="13"/>
  <c r="G33" i="13"/>
  <c r="G23" i="13" s="1"/>
  <c r="D31" i="13"/>
  <c r="D28" i="13"/>
  <c r="D27" i="13"/>
  <c r="D22" i="13"/>
  <c r="D21" i="13"/>
  <c r="D20" i="13"/>
  <c r="D19" i="13"/>
  <c r="D17" i="13"/>
  <c r="D16" i="13"/>
  <c r="D15" i="13"/>
  <c r="D13" i="13"/>
  <c r="D12" i="13"/>
  <c r="G8" i="13"/>
  <c r="D8" i="11" l="1"/>
  <c r="D24" i="13"/>
  <c r="E23" i="13"/>
  <c r="D23" i="13" s="1"/>
  <c r="G41" i="13"/>
  <c r="D8" i="13"/>
  <c r="D39" i="13"/>
  <c r="D33" i="13" s="1"/>
  <c r="E8" i="13"/>
  <c r="E41" i="13" l="1"/>
  <c r="D41" i="13"/>
  <c r="G34" i="11" l="1"/>
  <c r="G24" i="11" s="1"/>
  <c r="G42" i="11" s="1"/>
  <c r="D27" i="11"/>
  <c r="D28" i="11"/>
  <c r="D38" i="11"/>
  <c r="D35" i="11" l="1"/>
  <c r="D41" i="11" l="1"/>
  <c r="D39" i="11"/>
  <c r="D37" i="11"/>
  <c r="D34" i="11"/>
  <c r="D30" i="11"/>
  <c r="D29" i="11"/>
  <c r="E25" i="11"/>
  <c r="D25" i="11" s="1"/>
  <c r="D24" i="11" l="1"/>
  <c r="D42" i="11" s="1"/>
  <c r="E24" i="11"/>
  <c r="E42" i="11" s="1"/>
</calcChain>
</file>

<file path=xl/sharedStrings.xml><?xml version="1.0" encoding="utf-8"?>
<sst xmlns="http://schemas.openxmlformats.org/spreadsheetml/2006/main" count="426" uniqueCount="90">
  <si>
    <t>Číslo účtu</t>
  </si>
  <si>
    <t>Celkem</t>
  </si>
  <si>
    <t>Hlavní činnost</t>
  </si>
  <si>
    <t>Další činnost</t>
  </si>
  <si>
    <t>Jiná činnost</t>
  </si>
  <si>
    <t>A.</t>
  </si>
  <si>
    <t>Náklady</t>
  </si>
  <si>
    <t>x</t>
  </si>
  <si>
    <t>A.I.a.</t>
  </si>
  <si>
    <t>Spotřebované nákupy</t>
  </si>
  <si>
    <t>A.I.a.2.</t>
  </si>
  <si>
    <t>z toho Prodané zboží</t>
  </si>
  <si>
    <t>A.I.b.</t>
  </si>
  <si>
    <t>Služby</t>
  </si>
  <si>
    <t>A.II.7</t>
  </si>
  <si>
    <t>Změny stavu zásob vlastní činnosti</t>
  </si>
  <si>
    <t>A.II.x</t>
  </si>
  <si>
    <t>Aktivace</t>
  </si>
  <si>
    <t>A.III.</t>
  </si>
  <si>
    <t>Osobní náklady</t>
  </si>
  <si>
    <t>A.IV.</t>
  </si>
  <si>
    <t>Daně a poplatky</t>
  </si>
  <si>
    <t>A.V.</t>
  </si>
  <si>
    <t>Ostatní náklady</t>
  </si>
  <si>
    <t>A.V.a.</t>
  </si>
  <si>
    <t>z toho tvorba Fondu účelově určených prostředků</t>
  </si>
  <si>
    <t>A.VI.</t>
  </si>
  <si>
    <t>Odpisy, prodaný majetek,tvorba a použití rezerv a opravných položek</t>
  </si>
  <si>
    <t>A.VI.23.</t>
  </si>
  <si>
    <t>Odpisy dlouhodobého majetku</t>
  </si>
  <si>
    <t>A.VI.24.</t>
  </si>
  <si>
    <t>Zůstatková cena prodaného majetku</t>
  </si>
  <si>
    <t>A.VI.x.</t>
  </si>
  <si>
    <t>Ostatní</t>
  </si>
  <si>
    <t>A.VII.</t>
  </si>
  <si>
    <t>Poskytnuté příspěvky</t>
  </si>
  <si>
    <t>A.VIII.</t>
  </si>
  <si>
    <t>Daň z příjmů</t>
  </si>
  <si>
    <t>B.</t>
  </si>
  <si>
    <t>Výnosy</t>
  </si>
  <si>
    <t>B.I.</t>
  </si>
  <si>
    <t>Provozní dotace</t>
  </si>
  <si>
    <t>B.I.a.</t>
  </si>
  <si>
    <t>Institucionální</t>
  </si>
  <si>
    <t>B.I.b.</t>
  </si>
  <si>
    <t>Účelové</t>
  </si>
  <si>
    <t>B.I.x.</t>
  </si>
  <si>
    <t>B.II.</t>
  </si>
  <si>
    <t>Přijaté příspěvky</t>
  </si>
  <si>
    <t>B.III.</t>
  </si>
  <si>
    <t>Tržby za vlastní výkony a za zboží</t>
  </si>
  <si>
    <t>B.III.a.</t>
  </si>
  <si>
    <t xml:space="preserve">Tržby za vlastní výkony </t>
  </si>
  <si>
    <t>B.III.b.</t>
  </si>
  <si>
    <t>Tržby z prodeje služeb</t>
  </si>
  <si>
    <t>B.III.c.</t>
  </si>
  <si>
    <t>Tržby za prodané zboží</t>
  </si>
  <si>
    <t>B.IV.</t>
  </si>
  <si>
    <t>Ostatní výnosy</t>
  </si>
  <si>
    <t>B.IV.9.</t>
  </si>
  <si>
    <t>Zúčtování fondů</t>
  </si>
  <si>
    <t>B.IV.9.a.</t>
  </si>
  <si>
    <t xml:space="preserve">Rezervní fond </t>
  </si>
  <si>
    <t>B.IV.9.b.</t>
  </si>
  <si>
    <t>Fond reprodukce majetku</t>
  </si>
  <si>
    <t>B.IV.9.c.</t>
  </si>
  <si>
    <t>Fond účelově určených prostředků</t>
  </si>
  <si>
    <t>B.IV.9.d.</t>
  </si>
  <si>
    <t>Sociální fond</t>
  </si>
  <si>
    <t>B.IV.x.</t>
  </si>
  <si>
    <t>B.V.</t>
  </si>
  <si>
    <t>Tržby z prodeje majetku</t>
  </si>
  <si>
    <t>B. - A.</t>
  </si>
  <si>
    <t>Výnosy snížené o náklady</t>
  </si>
  <si>
    <t>Část I.</t>
  </si>
  <si>
    <t>Základní předpoklady, z kterých se vycházelo při sestavení plánu:</t>
  </si>
  <si>
    <t>Část II.</t>
  </si>
  <si>
    <t>částky uvedené ve sloupcích 4 až 7 jsou v tisících Kč</t>
  </si>
  <si>
    <t>Další:</t>
  </si>
  <si>
    <t>Základní předpoklady, z kterých se vycházelo:</t>
  </si>
  <si>
    <t>Plán výnosů a nákladů v rámci střednědobého výhledu rozpočtu na rok 2024</t>
  </si>
  <si>
    <t xml:space="preserve">Sestaveno na základě výsledků minulých období a předpokladu vývoje hospodaření v roce 2023 a výhledů AV ČR. </t>
  </si>
  <si>
    <t>Plán výnosů a nákladů v rámci střednědobého výhledu rozpočtu na rok 2025</t>
  </si>
  <si>
    <t>Plán výnosů a nákladů v rámci střednědobého výhledu rozpočtu na rok 2026</t>
  </si>
  <si>
    <t>Skutečnost výnosů a nákladů v rámci střednědobého výhledu rozpočtu roku 2024</t>
  </si>
  <si>
    <t>Auditní zpráva a výkaz zisku a ztrát za rok 2024.</t>
  </si>
  <si>
    <t xml:space="preserve">Sestaveno na základě výsledků minulých období a předpokladu vývoje hospodaření v roce 2025 a výhledů AV ČR. 
</t>
  </si>
  <si>
    <t>Plán byl projednán Radou ÚMG dne: 25.06.2025</t>
  </si>
  <si>
    <t>Výkaz zisku a ztráty za rok 2024 projednán Dozorčí radou ÚMG dne 30.06.2025.</t>
  </si>
  <si>
    <t>Plán výnosů a nákladů v rámci střednědobého výhledu rozpočtu na rok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</si>
</sst>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_K_č"/>
  </numFmts>
  <fonts count="19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1" applyNumberFormat="1" applyFont="1" applyFill="1" applyBorder="1" applyAlignment="1" applyProtection="1"/>
    <xf numFmtId="0" fontId="10" fillId="0" borderId="1" xfId="0" applyFont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4" xfId="0" applyFont="1" applyBorder="1"/>
    <xf numFmtId="0" fontId="8" fillId="0" borderId="5" xfId="1" applyNumberFormat="1" applyFont="1" applyFill="1" applyBorder="1" applyAlignment="1" applyProtection="1">
      <alignment horizontal="center" wrapText="1"/>
    </xf>
    <xf numFmtId="0" fontId="12" fillId="0" borderId="5" xfId="1" applyNumberFormat="1" applyFont="1" applyFill="1" applyBorder="1" applyAlignment="1" applyProtection="1">
      <alignment horizont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49" fontId="13" fillId="3" borderId="17" xfId="1" applyNumberFormat="1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3" fillId="0" borderId="19" xfId="0" applyFont="1" applyBorder="1" applyAlignment="1">
      <alignment horizontal="left"/>
    </xf>
    <xf numFmtId="0" fontId="2" fillId="0" borderId="20" xfId="0" applyFont="1" applyBorder="1"/>
    <xf numFmtId="0" fontId="10" fillId="0" borderId="1" xfId="0" applyFont="1" applyBorder="1" applyAlignment="1">
      <alignment horizontal="left" vertical="center"/>
    </xf>
    <xf numFmtId="49" fontId="11" fillId="0" borderId="2" xfId="1" applyNumberFormat="1" applyFont="1" applyFill="1" applyBorder="1" applyAlignment="1" applyProtection="1">
      <alignment horizontal="left" vertical="center" wrapText="1"/>
    </xf>
    <xf numFmtId="165" fontId="4" fillId="0" borderId="2" xfId="0" applyNumberFormat="1" applyFont="1" applyBorder="1"/>
    <xf numFmtId="0" fontId="4" fillId="0" borderId="7" xfId="0" applyFont="1" applyBorder="1" applyAlignment="1">
      <alignment horizontal="left" vertical="center"/>
    </xf>
    <xf numFmtId="49" fontId="9" fillId="0" borderId="8" xfId="1" applyNumberFormat="1" applyFont="1" applyFill="1" applyBorder="1" applyAlignment="1" applyProtection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5" fontId="4" fillId="0" borderId="8" xfId="0" applyNumberFormat="1" applyFont="1" applyBorder="1"/>
    <xf numFmtId="165" fontId="4" fillId="0" borderId="9" xfId="0" applyNumberFormat="1" applyFont="1" applyBorder="1"/>
    <xf numFmtId="0" fontId="10" fillId="0" borderId="10" xfId="0" applyFont="1" applyBorder="1" applyAlignment="1">
      <alignment horizontal="left" vertical="center"/>
    </xf>
    <xf numFmtId="49" fontId="11" fillId="0" borderId="11" xfId="1" applyNumberFormat="1" applyFont="1" applyFill="1" applyBorder="1" applyAlignment="1" applyProtection="1">
      <alignment horizontal="left" vertical="center" wrapText="1"/>
    </xf>
    <xf numFmtId="0" fontId="11" fillId="0" borderId="11" xfId="1" applyNumberFormat="1" applyFont="1" applyFill="1" applyBorder="1" applyAlignment="1" applyProtection="1">
      <alignment horizontal="center" vertical="center"/>
    </xf>
    <xf numFmtId="165" fontId="4" fillId="0" borderId="11" xfId="0" applyNumberFormat="1" applyFont="1" applyBorder="1"/>
    <xf numFmtId="165" fontId="4" fillId="0" borderId="12" xfId="0" applyNumberFormat="1" applyFont="1" applyBorder="1"/>
    <xf numFmtId="0" fontId="10" fillId="0" borderId="11" xfId="0" applyFont="1" applyBorder="1" applyAlignment="1">
      <alignment horizontal="center" vertical="center"/>
    </xf>
    <xf numFmtId="49" fontId="9" fillId="0" borderId="8" xfId="1" applyNumberFormat="1" applyFont="1" applyFill="1" applyBorder="1" applyAlignment="1" applyProtection="1">
      <alignment horizontal="left" vertical="center"/>
    </xf>
    <xf numFmtId="0" fontId="10" fillId="0" borderId="8" xfId="0" applyFont="1" applyBorder="1" applyAlignment="1">
      <alignment horizontal="center" vertical="center"/>
    </xf>
    <xf numFmtId="49" fontId="11" fillId="0" borderId="2" xfId="1" applyNumberFormat="1" applyFont="1" applyFill="1" applyBorder="1" applyAlignment="1" applyProtection="1">
      <alignment horizontal="left" vertical="top" wrapText="1"/>
    </xf>
    <xf numFmtId="0" fontId="4" fillId="0" borderId="13" xfId="0" applyFont="1" applyBorder="1" applyAlignment="1">
      <alignment horizontal="left" vertical="center"/>
    </xf>
    <xf numFmtId="0" fontId="9" fillId="0" borderId="14" xfId="1" applyNumberFormat="1" applyFont="1" applyFill="1" applyBorder="1" applyAlignment="1" applyProtection="1">
      <alignment vertical="center" wrapText="1"/>
    </xf>
    <xf numFmtId="0" fontId="9" fillId="0" borderId="14" xfId="1" applyNumberFormat="1" applyFont="1" applyFill="1" applyBorder="1" applyAlignment="1" applyProtection="1">
      <alignment horizontal="center" vertical="center"/>
    </xf>
    <xf numFmtId="165" fontId="4" fillId="0" borderId="14" xfId="0" applyNumberFormat="1" applyFont="1" applyBorder="1"/>
    <xf numFmtId="165" fontId="4" fillId="0" borderId="15" xfId="0" applyNumberFormat="1" applyFont="1" applyBorder="1"/>
    <xf numFmtId="0" fontId="9" fillId="0" borderId="8" xfId="1" applyNumberFormat="1" applyFont="1" applyFill="1" applyBorder="1" applyAlignment="1" applyProtection="1">
      <alignment vertical="center" wrapText="1"/>
    </xf>
    <xf numFmtId="0" fontId="9" fillId="0" borderId="8" xfId="1" applyNumberFormat="1" applyFont="1" applyFill="1" applyBorder="1" applyAlignment="1" applyProtection="1">
      <alignment horizontal="center" vertical="center"/>
    </xf>
    <xf numFmtId="0" fontId="9" fillId="0" borderId="14" xfId="1" applyNumberFormat="1" applyFont="1" applyFill="1" applyBorder="1" applyAlignment="1" applyProtection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9" fillId="0" borderId="8" xfId="1" applyNumberFormat="1" applyFont="1" applyFill="1" applyBorder="1" applyAlignment="1" applyProtection="1">
      <alignment horizontal="left" vertical="center" wrapText="1"/>
    </xf>
    <xf numFmtId="49" fontId="11" fillId="0" borderId="11" xfId="1" applyNumberFormat="1" applyFont="1" applyFill="1" applyBorder="1" applyAlignment="1" applyProtection="1">
      <alignment horizontal="left" vertical="top" wrapText="1"/>
    </xf>
    <xf numFmtId="49" fontId="11" fillId="0" borderId="5" xfId="1" applyNumberFormat="1" applyFont="1" applyFill="1" applyBorder="1" applyAlignment="1" applyProtection="1">
      <alignment horizontal="left" vertical="center" wrapText="1"/>
    </xf>
    <xf numFmtId="165" fontId="4" fillId="0" borderId="5" xfId="0" applyNumberFormat="1" applyFont="1" applyBorder="1"/>
    <xf numFmtId="165" fontId="4" fillId="0" borderId="6" xfId="0" applyNumberFormat="1" applyFont="1" applyBorder="1"/>
    <xf numFmtId="0" fontId="9" fillId="0" borderId="14" xfId="1" applyNumberFormat="1" applyFont="1" applyFill="1" applyBorder="1" applyAlignment="1" applyProtection="1">
      <alignment horizontal="left" vertical="top" wrapText="1"/>
    </xf>
    <xf numFmtId="0" fontId="11" fillId="0" borderId="2" xfId="1" applyNumberFormat="1" applyFont="1" applyFill="1" applyBorder="1" applyAlignment="1" applyProtection="1">
      <alignment horizontal="center" vertical="center"/>
    </xf>
    <xf numFmtId="49" fontId="9" fillId="0" borderId="14" xfId="1" applyNumberFormat="1" applyFont="1" applyFill="1" applyBorder="1" applyAlignment="1" applyProtection="1">
      <alignment horizontal="left" vertical="center" wrapText="1"/>
    </xf>
    <xf numFmtId="165" fontId="14" fillId="0" borderId="14" xfId="0" applyNumberFormat="1" applyFont="1" applyBorder="1"/>
    <xf numFmtId="165" fontId="14" fillId="0" borderId="8" xfId="0" applyNumberFormat="1" applyFont="1" applyBorder="1"/>
    <xf numFmtId="0" fontId="2" fillId="4" borderId="28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165" fontId="5" fillId="4" borderId="27" xfId="0" applyNumberFormat="1" applyFont="1" applyFill="1" applyBorder="1"/>
    <xf numFmtId="165" fontId="4" fillId="0" borderId="29" xfId="0" applyNumberFormat="1" applyFont="1" applyBorder="1"/>
    <xf numFmtId="3" fontId="3" fillId="3" borderId="11" xfId="0" applyNumberFormat="1" applyFont="1" applyFill="1" applyBorder="1"/>
    <xf numFmtId="0" fontId="10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4" xfId="0" applyFont="1" applyBorder="1"/>
    <xf numFmtId="165" fontId="9" fillId="0" borderId="8" xfId="1" applyNumberFormat="1" applyFont="1" applyFill="1" applyBorder="1" applyAlignment="1" applyProtection="1"/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3" fontId="9" fillId="0" borderId="2" xfId="1" applyNumberFormat="1" applyFont="1" applyFill="1" applyBorder="1" applyAlignment="1" applyProtection="1"/>
    <xf numFmtId="3" fontId="9" fillId="0" borderId="5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3" fontId="9" fillId="0" borderId="8" xfId="1" applyNumberFormat="1" applyFont="1" applyFill="1" applyBorder="1" applyAlignment="1" applyProtection="1"/>
    <xf numFmtId="3" fontId="9" fillId="5" borderId="14" xfId="1" applyNumberFormat="1" applyFont="1" applyFill="1" applyBorder="1" applyAlignment="1" applyProtection="1"/>
    <xf numFmtId="3" fontId="9" fillId="5" borderId="8" xfId="1" applyNumberFormat="1" applyFont="1" applyFill="1" applyBorder="1" applyAlignment="1" applyProtection="1"/>
    <xf numFmtId="3" fontId="11" fillId="0" borderId="17" xfId="1" applyNumberFormat="1" applyFont="1" applyFill="1" applyBorder="1" applyAlignment="1" applyProtection="1"/>
    <xf numFmtId="165" fontId="11" fillId="0" borderId="11" xfId="1" applyNumberFormat="1" applyFont="1" applyFill="1" applyBorder="1" applyAlignment="1" applyProtection="1">
      <alignment wrapText="1"/>
    </xf>
    <xf numFmtId="3" fontId="3" fillId="4" borderId="27" xfId="0" applyNumberFormat="1" applyFont="1" applyFill="1" applyBorder="1"/>
    <xf numFmtId="3" fontId="11" fillId="0" borderId="27" xfId="1" applyNumberFormat="1" applyFont="1" applyFill="1" applyBorder="1" applyAlignment="1" applyProtection="1"/>
    <xf numFmtId="3" fontId="11" fillId="0" borderId="2" xfId="1" applyNumberFormat="1" applyFont="1" applyFill="1" applyBorder="1" applyAlignment="1" applyProtection="1"/>
    <xf numFmtId="3" fontId="11" fillId="0" borderId="11" xfId="1" applyNumberFormat="1" applyFont="1" applyFill="1" applyBorder="1" applyAlignment="1" applyProtection="1"/>
    <xf numFmtId="0" fontId="13" fillId="0" borderId="19" xfId="1" applyNumberFormat="1" applyFont="1" applyFill="1" applyBorder="1" applyAlignment="1" applyProtection="1">
      <alignment horizontal="left" vertical="center"/>
    </xf>
    <xf numFmtId="0" fontId="2" fillId="0" borderId="23" xfId="0" applyFont="1" applyBorder="1"/>
    <xf numFmtId="0" fontId="10" fillId="0" borderId="28" xfId="0" applyFont="1" applyBorder="1" applyAlignment="1">
      <alignment horizontal="left" vertical="center"/>
    </xf>
    <xf numFmtId="49" fontId="11" fillId="0" borderId="27" xfId="1" applyNumberFormat="1" applyFont="1" applyFill="1" applyBorder="1" applyAlignment="1" applyProtection="1">
      <alignment horizontal="left" vertical="center" wrapText="1"/>
    </xf>
    <xf numFmtId="0" fontId="10" fillId="0" borderId="27" xfId="0" applyFont="1" applyBorder="1" applyAlignment="1">
      <alignment horizontal="center" vertical="center"/>
    </xf>
    <xf numFmtId="165" fontId="4" fillId="0" borderId="27" xfId="0" applyNumberFormat="1" applyFont="1" applyBorder="1"/>
    <xf numFmtId="0" fontId="4" fillId="0" borderId="30" xfId="0" applyFont="1" applyBorder="1" applyAlignment="1">
      <alignment horizontal="center" vertical="center"/>
    </xf>
    <xf numFmtId="3" fontId="9" fillId="0" borderId="32" xfId="1" applyNumberFormat="1" applyFont="1" applyFill="1" applyBorder="1" applyAlignment="1" applyProtection="1"/>
    <xf numFmtId="0" fontId="3" fillId="0" borderId="19" xfId="0" applyFont="1" applyBorder="1"/>
    <xf numFmtId="0" fontId="0" fillId="0" borderId="22" xfId="0" applyBorder="1"/>
    <xf numFmtId="3" fontId="2" fillId="0" borderId="0" xfId="0" applyNumberFormat="1" applyFont="1"/>
    <xf numFmtId="0" fontId="2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3" fontId="11" fillId="0" borderId="5" xfId="1" applyNumberFormat="1" applyFont="1" applyFill="1" applyBorder="1" applyAlignment="1" applyProtection="1"/>
    <xf numFmtId="0" fontId="3" fillId="0" borderId="33" xfId="0" applyFont="1" applyBorder="1" applyAlignment="1">
      <alignment horizontal="left"/>
    </xf>
    <xf numFmtId="0" fontId="2" fillId="0" borderId="34" xfId="0" applyFont="1" applyBorder="1"/>
    <xf numFmtId="0" fontId="2" fillId="0" borderId="35" xfId="0" applyFont="1" applyBorder="1"/>
    <xf numFmtId="0" fontId="7" fillId="0" borderId="0" xfId="0" applyFont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1" applyNumberFormat="1" applyFont="1" applyFill="1" applyBorder="1" applyAlignment="1" applyProtection="1">
      <alignment vertical="center"/>
    </xf>
    <xf numFmtId="3" fontId="9" fillId="0" borderId="31" xfId="1" applyNumberFormat="1" applyFont="1" applyFill="1" applyBorder="1" applyAlignment="1" applyProtection="1"/>
    <xf numFmtId="3" fontId="9" fillId="5" borderId="31" xfId="1" applyNumberFormat="1" applyFont="1" applyFill="1" applyBorder="1" applyAlignment="1" applyProtection="1"/>
    <xf numFmtId="3" fontId="11" fillId="0" borderId="14" xfId="1" applyNumberFormat="1" applyFont="1" applyFill="1" applyBorder="1" applyAlignment="1" applyProtection="1"/>
    <xf numFmtId="49" fontId="11" fillId="0" borderId="36" xfId="1" applyNumberFormat="1" applyFont="1" applyFill="1" applyBorder="1" applyAlignment="1" applyProtection="1">
      <alignment horizontal="left" vertical="center" wrapText="1"/>
    </xf>
    <xf numFmtId="0" fontId="10" fillId="0" borderId="36" xfId="0" applyFont="1" applyBorder="1" applyAlignment="1">
      <alignment horizontal="center" vertical="center"/>
    </xf>
    <xf numFmtId="3" fontId="11" fillId="0" borderId="36" xfId="1" applyNumberFormat="1" applyFont="1" applyFill="1" applyBorder="1" applyAlignment="1" applyProtection="1"/>
    <xf numFmtId="165" fontId="4" fillId="0" borderId="36" xfId="0" applyNumberFormat="1" applyFont="1" applyBorder="1"/>
    <xf numFmtId="165" fontId="4" fillId="0" borderId="37" xfId="0" applyNumberFormat="1" applyFont="1" applyBorder="1"/>
    <xf numFmtId="49" fontId="11" fillId="0" borderId="5" xfId="1" applyNumberFormat="1" applyFont="1" applyFill="1" applyBorder="1" applyAlignment="1" applyProtection="1">
      <alignment horizontal="left" vertical="top" wrapText="1"/>
    </xf>
    <xf numFmtId="0" fontId="10" fillId="0" borderId="38" xfId="0" applyFont="1" applyBorder="1" applyAlignment="1">
      <alignment horizontal="center" vertical="center"/>
    </xf>
    <xf numFmtId="3" fontId="11" fillId="0" borderId="39" xfId="1" applyNumberFormat="1" applyFont="1" applyFill="1" applyBorder="1" applyAlignment="1" applyProtection="1"/>
    <xf numFmtId="0" fontId="3" fillId="3" borderId="19" xfId="0" applyFont="1" applyFill="1" applyBorder="1" applyAlignment="1">
      <alignment horizontal="center" vertical="center"/>
    </xf>
    <xf numFmtId="49" fontId="13" fillId="3" borderId="10" xfId="1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5" fontId="5" fillId="3" borderId="11" xfId="0" applyNumberFormat="1" applyFont="1" applyFill="1" applyBorder="1"/>
    <xf numFmtId="0" fontId="4" fillId="0" borderId="40" xfId="0" applyFont="1" applyBorder="1" applyAlignment="1">
      <alignment horizontal="left" vertical="center"/>
    </xf>
    <xf numFmtId="0" fontId="9" fillId="0" borderId="32" xfId="1" applyNumberFormat="1" applyFont="1" applyFill="1" applyBorder="1" applyAlignment="1" applyProtection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3" fontId="11" fillId="0" borderId="32" xfId="1" applyNumberFormat="1" applyFont="1" applyFill="1" applyBorder="1" applyAlignment="1" applyProtection="1"/>
    <xf numFmtId="3" fontId="9" fillId="5" borderId="42" xfId="1" applyNumberFormat="1" applyFont="1" applyFill="1" applyBorder="1" applyAlignment="1" applyProtection="1"/>
    <xf numFmtId="165" fontId="4" fillId="0" borderId="32" xfId="0" applyNumberFormat="1" applyFont="1" applyBorder="1"/>
    <xf numFmtId="165" fontId="4" fillId="0" borderId="43" xfId="0" applyNumberFormat="1" applyFont="1" applyBorder="1"/>
    <xf numFmtId="3" fontId="11" fillId="0" borderId="18" xfId="1" applyNumberFormat="1" applyFont="1" applyFill="1" applyBorder="1" applyAlignment="1" applyProtection="1"/>
    <xf numFmtId="3" fontId="9" fillId="0" borderId="9" xfId="1" applyNumberFormat="1" applyFont="1" applyFill="1" applyBorder="1" applyAlignment="1" applyProtection="1"/>
    <xf numFmtId="0" fontId="4" fillId="0" borderId="44" xfId="0" applyFont="1" applyBorder="1" applyAlignment="1">
      <alignment horizontal="left" vertical="center"/>
    </xf>
    <xf numFmtId="0" fontId="9" fillId="0" borderId="13" xfId="1" applyNumberFormat="1" applyFont="1" applyFill="1" applyBorder="1" applyAlignment="1" applyProtection="1">
      <alignment vertical="center" wrapText="1"/>
    </xf>
    <xf numFmtId="0" fontId="9" fillId="0" borderId="7" xfId="1" applyNumberFormat="1" applyFont="1" applyFill="1" applyBorder="1" applyAlignment="1" applyProtection="1">
      <alignment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0" borderId="45" xfId="0" applyFont="1" applyBorder="1"/>
    <xf numFmtId="0" fontId="8" fillId="0" borderId="36" xfId="1" applyNumberFormat="1" applyFont="1" applyFill="1" applyBorder="1" applyAlignment="1" applyProtection="1">
      <alignment horizontal="center" wrapText="1"/>
    </xf>
    <xf numFmtId="0" fontId="12" fillId="0" borderId="36" xfId="1" applyNumberFormat="1" applyFont="1" applyFill="1" applyBorder="1" applyAlignment="1" applyProtection="1">
      <alignment horizontal="center" wrapText="1"/>
    </xf>
    <xf numFmtId="0" fontId="13" fillId="0" borderId="36" xfId="1" applyNumberFormat="1" applyFont="1" applyFill="1" applyBorder="1" applyAlignment="1" applyProtection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/>
    <xf numFmtId="0" fontId="2" fillId="2" borderId="11" xfId="0" applyFont="1" applyFill="1" applyBorder="1"/>
    <xf numFmtId="3" fontId="3" fillId="2" borderId="12" xfId="0" applyNumberFormat="1" applyFont="1" applyFill="1" applyBorder="1"/>
    <xf numFmtId="0" fontId="10" fillId="0" borderId="46" xfId="0" applyFont="1" applyBorder="1" applyAlignment="1">
      <alignment horizontal="left" vertical="center"/>
    </xf>
    <xf numFmtId="49" fontId="11" fillId="0" borderId="4" xfId="1" applyNumberFormat="1" applyFont="1" applyFill="1" applyBorder="1" applyAlignment="1" applyProtection="1">
      <alignment horizontal="left" vertical="top" wrapText="1"/>
    </xf>
    <xf numFmtId="3" fontId="11" fillId="0" borderId="37" xfId="1" applyNumberFormat="1" applyFont="1" applyFill="1" applyBorder="1" applyAlignment="1" applyProtection="1"/>
    <xf numFmtId="3" fontId="9" fillId="0" borderId="27" xfId="1" applyNumberFormat="1" applyFont="1" applyFill="1" applyBorder="1" applyAlignment="1" applyProtection="1"/>
    <xf numFmtId="3" fontId="9" fillId="0" borderId="6" xfId="1" applyNumberFormat="1" applyFont="1" applyFill="1" applyBorder="1" applyAlignment="1" applyProtection="1"/>
    <xf numFmtId="3" fontId="9" fillId="0" borderId="3" xfId="1" applyNumberFormat="1" applyFont="1" applyFill="1" applyBorder="1" applyAlignment="1" applyProtection="1"/>
    <xf numFmtId="3" fontId="11" fillId="0" borderId="3" xfId="1" applyNumberFormat="1" applyFont="1" applyFill="1" applyBorder="1" applyAlignment="1" applyProtection="1"/>
    <xf numFmtId="3" fontId="11" fillId="0" borderId="6" xfId="1" applyNumberFormat="1" applyFont="1" applyFill="1" applyBorder="1" applyAlignment="1" applyProtection="1"/>
    <xf numFmtId="3" fontId="13" fillId="2" borderId="8" xfId="0" applyNumberFormat="1" applyFont="1" applyFill="1" applyBorder="1"/>
    <xf numFmtId="0" fontId="12" fillId="2" borderId="8" xfId="0" applyFont="1" applyFill="1" applyBorder="1"/>
    <xf numFmtId="3" fontId="13" fillId="2" borderId="9" xfId="0" applyNumberFormat="1" applyFont="1" applyFill="1" applyBorder="1"/>
    <xf numFmtId="165" fontId="9" fillId="0" borderId="2" xfId="0" applyNumberFormat="1" applyFont="1" applyBorder="1"/>
    <xf numFmtId="165" fontId="9" fillId="0" borderId="8" xfId="0" applyNumberFormat="1" applyFont="1" applyBorder="1"/>
    <xf numFmtId="165" fontId="9" fillId="0" borderId="11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3" fontId="13" fillId="3" borderId="11" xfId="0" applyNumberFormat="1" applyFont="1" applyFill="1" applyBorder="1"/>
    <xf numFmtId="165" fontId="18" fillId="3" borderId="17" xfId="0" applyNumberFormat="1" applyFont="1" applyFill="1" applyBorder="1"/>
    <xf numFmtId="3" fontId="13" fillId="3" borderId="12" xfId="0" applyNumberFormat="1" applyFont="1" applyFill="1" applyBorder="1"/>
    <xf numFmtId="165" fontId="9" fillId="0" borderId="3" xfId="0" applyNumberFormat="1" applyFont="1" applyBorder="1" applyAlignment="1">
      <alignment horizontal="right"/>
    </xf>
    <xf numFmtId="165" fontId="9" fillId="0" borderId="15" xfId="0" applyNumberFormat="1" applyFont="1" applyBorder="1" applyAlignment="1">
      <alignment horizontal="right"/>
    </xf>
    <xf numFmtId="165" fontId="9" fillId="0" borderId="9" xfId="0" applyNumberFormat="1" applyFont="1" applyBorder="1" applyAlignment="1">
      <alignment horizontal="right"/>
    </xf>
    <xf numFmtId="165" fontId="9" fillId="0" borderId="12" xfId="0" applyNumberFormat="1" applyFont="1" applyBorder="1" applyAlignment="1">
      <alignment horizontal="right"/>
    </xf>
    <xf numFmtId="165" fontId="9" fillId="0" borderId="5" xfId="0" applyNumberFormat="1" applyFont="1" applyBorder="1"/>
    <xf numFmtId="165" fontId="9" fillId="0" borderId="43" xfId="0" applyNumberFormat="1" applyFont="1" applyBorder="1" applyAlignment="1">
      <alignment horizontal="right"/>
    </xf>
    <xf numFmtId="3" fontId="9" fillId="0" borderId="15" xfId="1" applyNumberFormat="1" applyFont="1" applyFill="1" applyBorder="1" applyAlignment="1" applyProtection="1"/>
    <xf numFmtId="165" fontId="9" fillId="0" borderId="31" xfId="0" applyNumberFormat="1" applyFont="1" applyBorder="1"/>
    <xf numFmtId="3" fontId="11" fillId="0" borderId="9" xfId="1" applyNumberFormat="1" applyFont="1" applyFill="1" applyBorder="1" applyAlignment="1" applyProtection="1"/>
    <xf numFmtId="165" fontId="9" fillId="0" borderId="12" xfId="0" applyNumberFormat="1" applyFont="1" applyBorder="1"/>
    <xf numFmtId="3" fontId="13" fillId="4" borderId="11" xfId="0" applyNumberFormat="1" applyFont="1" applyFill="1" applyBorder="1"/>
    <xf numFmtId="165" fontId="18" fillId="4" borderId="11" xfId="0" applyNumberFormat="1" applyFont="1" applyFill="1" applyBorder="1"/>
    <xf numFmtId="3" fontId="13" fillId="4" borderId="12" xfId="0" applyNumberFormat="1" applyFont="1" applyFill="1" applyBorder="1"/>
    <xf numFmtId="0" fontId="10" fillId="0" borderId="47" xfId="0" applyFont="1" applyBorder="1" applyAlignment="1">
      <alignment horizontal="left" vertical="center"/>
    </xf>
    <xf numFmtId="49" fontId="11" fillId="0" borderId="10" xfId="1" applyNumberFormat="1" applyFont="1" applyFill="1" applyBorder="1" applyAlignment="1" applyProtection="1">
      <alignment horizontal="left" vertical="center" wrapText="1"/>
    </xf>
    <xf numFmtId="20" fontId="2" fillId="0" borderId="0" xfId="0" applyNumberFormat="1" applyFont="1"/>
    <xf numFmtId="14" fontId="0" fillId="0" borderId="0" xfId="0" applyNumberFormat="1"/>
    <xf numFmtId="0" fontId="9" fillId="0" borderId="25" xfId="1" applyNumberFormat="1" applyFont="1" applyFill="1" applyBorder="1" applyAlignment="1" applyProtection="1">
      <alignment horizontal="right"/>
    </xf>
    <xf numFmtId="0" fontId="12" fillId="0" borderId="2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12" fillId="0" borderId="2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0" fillId="5" borderId="22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23" xfId="0" applyFill="1" applyBorder="1" applyAlignment="1">
      <alignment wrapText="1"/>
    </xf>
  </cellXfs>
  <cellStyles count="16">
    <cellStyle name="Comma" xfId="1" builtinId="3"/>
    <cellStyle name="Comma 2" xfId="5" xr:uid="{00000000-0005-0000-0000-000000000000}"/>
    <cellStyle name="Followed Hyperlink" xfId="3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rmal 2" xfId="4" xr:uid="{00000000-0005-0000-0000-000008000000}"/>
  </cellStyles>
  <dxfs count="0"/>
  <tableStyles count="0" defaultTableStyle="TableStyleMedium2" defaultPivotStyle="PivotStyleLight16"/>
  <colors>
    <mruColors>
      <color rgb="FFF04E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2381250</xdr:colOff>
      <xdr:row>1</xdr:row>
      <xdr:rowOff>9525</xdr:rowOff>
    </xdr:from>
    <xdr:to>
      <xdr:col>6</xdr:col>
      <xdr:colOff>504368</xdr:colOff>
      <xdr:row>2</xdr:row>
      <xdr:rowOff>56790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200025"/>
          <a:ext cx="2837993" cy="23776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638175</xdr:colOff>
      <xdr:row>2</xdr:row>
      <xdr:rowOff>111830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8575"/>
          <a:ext cx="1200150" cy="464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2371725</xdr:colOff>
      <xdr:row>1</xdr:row>
      <xdr:rowOff>0</xdr:rowOff>
    </xdr:from>
    <xdr:to>
      <xdr:col>6</xdr:col>
      <xdr:colOff>494843</xdr:colOff>
      <xdr:row>2</xdr:row>
      <xdr:rowOff>47265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190500"/>
          <a:ext cx="2837993" cy="23776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647700</xdr:colOff>
      <xdr:row>2</xdr:row>
      <xdr:rowOff>111830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28575"/>
          <a:ext cx="1200150" cy="464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2371725</xdr:colOff>
      <xdr:row>1</xdr:row>
      <xdr:rowOff>0</xdr:rowOff>
    </xdr:from>
    <xdr:to>
      <xdr:col>6</xdr:col>
      <xdr:colOff>494843</xdr:colOff>
      <xdr:row>2</xdr:row>
      <xdr:rowOff>47265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190500"/>
          <a:ext cx="2837993" cy="23776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647700</xdr:colOff>
      <xdr:row>2</xdr:row>
      <xdr:rowOff>111830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28575"/>
          <a:ext cx="1200150" cy="464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2371725</xdr:colOff>
      <xdr:row>1</xdr:row>
      <xdr:rowOff>0</xdr:rowOff>
    </xdr:from>
    <xdr:to>
      <xdr:col>6</xdr:col>
      <xdr:colOff>494843</xdr:colOff>
      <xdr:row>2</xdr:row>
      <xdr:rowOff>47265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190500"/>
          <a:ext cx="2837993" cy="23776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647700</xdr:colOff>
      <xdr:row>2</xdr:row>
      <xdr:rowOff>111830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28575"/>
          <a:ext cx="1200150" cy="464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48"/>
  <sheetViews>
    <sheetView zoomScalePageLayoutView="150" workbookViewId="0">
      <selection activeCell="B51" sqref="B51"/>
    </sheetView>
  </sheetViews>
  <sheetFormatPr defaultColWidth="8.85546875" defaultRowHeight="15"/>
  <cols>
    <col min="1" max="1" width="8.7109375" style="1" customWidth="1"/>
    <col min="2" max="2" width="39.5703125" style="1" customWidth="1"/>
    <col min="3" max="3" width="5.85546875" style="1" customWidth="1"/>
    <col min="4" max="6" width="8.42578125" style="1" customWidth="1"/>
    <col min="7" max="7" width="7.7109375" style="1" bestFit="1" customWidth="1"/>
    <col min="8" max="8" width="8.85546875" style="1"/>
    <col min="9" max="9" width="11" style="1" customWidth="1"/>
    <col min="10" max="10" width="24.42578125" style="1" customWidth="1"/>
    <col min="11" max="11" width="8.85546875" style="1"/>
    <col min="12" max="12" width="11.140625" style="1" customWidth="1"/>
    <col min="13" max="13" width="11.28515625" style="1" customWidth="1"/>
    <col min="14" max="14" width="11.7109375" style="1" customWidth="1"/>
    <col min="15" max="15" width="10" style="1" customWidth="1"/>
    <col min="16" max="16384" width="8.85546875" style="1"/>
  </cols>
  <sheetData>
    <row r="3" spans="1:15" ht="14.25" customHeight="1"/>
    <row r="4" spans="1:15" s="110" customFormat="1" ht="39" customHeight="1">
      <c r="A4" s="112" t="s">
        <v>80</v>
      </c>
      <c r="B4" s="108"/>
      <c r="C4" s="109"/>
      <c r="D4" s="109"/>
      <c r="E4" s="109"/>
      <c r="H4" s="111"/>
      <c r="I4" s="112" t="s">
        <v>84</v>
      </c>
      <c r="J4" s="6"/>
      <c r="K4" s="7"/>
      <c r="L4" s="7"/>
      <c r="M4" s="7"/>
      <c r="N4" s="1"/>
      <c r="O4" s="1"/>
    </row>
    <row r="5" spans="1:15" ht="16.5" customHeight="1" thickBot="1">
      <c r="A5" s="188" t="s">
        <v>77</v>
      </c>
      <c r="B5" s="188"/>
      <c r="C5" s="188"/>
      <c r="D5" s="188"/>
      <c r="E5" s="188"/>
      <c r="F5" s="188"/>
      <c r="G5" s="188"/>
      <c r="I5" s="188" t="s">
        <v>77</v>
      </c>
      <c r="J5" s="188"/>
      <c r="K5" s="188"/>
      <c r="L5" s="188"/>
      <c r="M5" s="188"/>
      <c r="N5" s="188"/>
      <c r="O5" s="188"/>
    </row>
    <row r="6" spans="1:15" ht="15" customHeight="1">
      <c r="A6" s="8">
        <v>1</v>
      </c>
      <c r="B6" s="9">
        <v>2</v>
      </c>
      <c r="C6" s="9">
        <v>3</v>
      </c>
      <c r="D6" s="9">
        <v>4</v>
      </c>
      <c r="E6" s="9">
        <v>5</v>
      </c>
      <c r="F6" s="69">
        <v>6</v>
      </c>
      <c r="G6" s="10">
        <v>7</v>
      </c>
      <c r="H6" s="2"/>
      <c r="I6" s="8">
        <v>1</v>
      </c>
      <c r="J6" s="9">
        <v>2</v>
      </c>
      <c r="K6" s="9">
        <v>3</v>
      </c>
      <c r="L6" s="9">
        <v>4</v>
      </c>
      <c r="M6" s="9">
        <v>5</v>
      </c>
      <c r="N6" s="69">
        <v>6</v>
      </c>
      <c r="O6" s="10">
        <v>7</v>
      </c>
    </row>
    <row r="7" spans="1:15" ht="31.5" customHeight="1">
      <c r="A7" s="11"/>
      <c r="B7" s="12"/>
      <c r="C7" s="13" t="s">
        <v>0</v>
      </c>
      <c r="D7" s="14" t="s">
        <v>1</v>
      </c>
      <c r="E7" s="14" t="s">
        <v>2</v>
      </c>
      <c r="F7" s="15" t="s">
        <v>3</v>
      </c>
      <c r="G7" s="16" t="s">
        <v>4</v>
      </c>
      <c r="H7" s="5"/>
      <c r="I7" s="11"/>
      <c r="J7" s="12"/>
      <c r="K7" s="13" t="s">
        <v>0</v>
      </c>
      <c r="L7" s="14" t="s">
        <v>1</v>
      </c>
      <c r="M7" s="14" t="s">
        <v>2</v>
      </c>
      <c r="N7" s="15" t="s">
        <v>3</v>
      </c>
      <c r="O7" s="16" t="s">
        <v>4</v>
      </c>
    </row>
    <row r="8" spans="1:15" ht="15.75" thickBot="1">
      <c r="A8" s="17" t="s">
        <v>5</v>
      </c>
      <c r="B8" s="18" t="s">
        <v>6</v>
      </c>
      <c r="C8" s="19" t="s">
        <v>7</v>
      </c>
      <c r="D8" s="160">
        <f>D9+D11+D12+D13+D14+D15+D16+D18+D21+D22</f>
        <v>947659</v>
      </c>
      <c r="E8" s="160">
        <f>E9+E11+E12+E13+E14+E15+E16+E18+E21+E22</f>
        <v>945009</v>
      </c>
      <c r="F8" s="161"/>
      <c r="G8" s="162">
        <f>SUM(G9:G22)</f>
        <v>2650</v>
      </c>
      <c r="I8" s="17" t="s">
        <v>5</v>
      </c>
      <c r="J8" s="18" t="s">
        <v>6</v>
      </c>
      <c r="K8" s="19" t="s">
        <v>7</v>
      </c>
      <c r="L8" s="160">
        <f>SUM(M8:P8)</f>
        <v>955692.8</v>
      </c>
      <c r="M8" s="160">
        <f>M9+M11+M12+M13+M14+M15+M16+M18+M21+M22</f>
        <v>953363</v>
      </c>
      <c r="N8" s="161"/>
      <c r="O8" s="162">
        <f>SUM(O9:O22)</f>
        <v>2329.8000000000002</v>
      </c>
    </row>
    <row r="9" spans="1:15">
      <c r="A9" s="27" t="s">
        <v>8</v>
      </c>
      <c r="B9" s="28" t="s">
        <v>9</v>
      </c>
      <c r="C9" s="69">
        <v>50</v>
      </c>
      <c r="D9" s="88">
        <f>SUM(E9:G9)</f>
        <v>215334</v>
      </c>
      <c r="E9" s="88">
        <v>215234</v>
      </c>
      <c r="F9" s="163"/>
      <c r="G9" s="158">
        <v>100</v>
      </c>
      <c r="I9" s="27" t="s">
        <v>8</v>
      </c>
      <c r="J9" s="28" t="s">
        <v>9</v>
      </c>
      <c r="K9" s="69">
        <v>50</v>
      </c>
      <c r="L9" s="88">
        <f>SUM(M9:O9)</f>
        <v>221966</v>
      </c>
      <c r="M9" s="88">
        <v>221878</v>
      </c>
      <c r="N9" s="163"/>
      <c r="O9" s="158">
        <v>88</v>
      </c>
    </row>
    <row r="10" spans="1:15" ht="15.75" thickBot="1">
      <c r="A10" s="30" t="s">
        <v>10</v>
      </c>
      <c r="B10" s="31" t="s">
        <v>11</v>
      </c>
      <c r="C10" s="32"/>
      <c r="D10" s="75"/>
      <c r="E10" s="79">
        <v>0</v>
      </c>
      <c r="F10" s="164"/>
      <c r="G10" s="156"/>
      <c r="I10" s="30" t="s">
        <v>10</v>
      </c>
      <c r="J10" s="31" t="s">
        <v>11</v>
      </c>
      <c r="K10" s="32"/>
      <c r="L10" s="75"/>
      <c r="M10" s="79">
        <v>0</v>
      </c>
      <c r="N10" s="164"/>
      <c r="O10" s="156"/>
    </row>
    <row r="11" spans="1:15" ht="15.75" thickBot="1">
      <c r="A11" s="27" t="s">
        <v>12</v>
      </c>
      <c r="B11" s="28" t="s">
        <v>13</v>
      </c>
      <c r="C11" s="69">
        <v>51</v>
      </c>
      <c r="D11" s="88">
        <f>SUM(E11:G11)</f>
        <v>104234</v>
      </c>
      <c r="E11" s="88">
        <f>102134</f>
        <v>102134</v>
      </c>
      <c r="F11" s="163"/>
      <c r="G11" s="158">
        <v>2100</v>
      </c>
      <c r="I11" s="27" t="s">
        <v>12</v>
      </c>
      <c r="J11" s="28" t="s">
        <v>13</v>
      </c>
      <c r="K11" s="69">
        <v>51</v>
      </c>
      <c r="L11" s="88">
        <f>SUM(M11:O11)</f>
        <v>74077.399999999994</v>
      </c>
      <c r="M11" s="88">
        <v>72820</v>
      </c>
      <c r="N11" s="163"/>
      <c r="O11" s="158">
        <v>1257.4000000000001</v>
      </c>
    </row>
    <row r="12" spans="1:15" ht="26.25" thickBot="1">
      <c r="A12" s="35" t="s">
        <v>14</v>
      </c>
      <c r="B12" s="36" t="s">
        <v>15</v>
      </c>
      <c r="C12" s="37">
        <v>56</v>
      </c>
      <c r="D12" s="78">
        <f>SUM(E12:G12)</f>
        <v>-500</v>
      </c>
      <c r="E12" s="78">
        <v>-500</v>
      </c>
      <c r="F12" s="165"/>
      <c r="G12" s="157"/>
      <c r="I12" s="35" t="s">
        <v>14</v>
      </c>
      <c r="J12" s="36" t="s">
        <v>15</v>
      </c>
      <c r="K12" s="37">
        <v>56</v>
      </c>
      <c r="L12" s="78">
        <f>SUM(M12)</f>
        <v>-2441</v>
      </c>
      <c r="M12" s="78">
        <v>-2441</v>
      </c>
      <c r="N12" s="165"/>
      <c r="O12" s="157"/>
    </row>
    <row r="13" spans="1:15" ht="15.75" thickBot="1">
      <c r="A13" s="35" t="s">
        <v>16</v>
      </c>
      <c r="B13" s="36" t="s">
        <v>17</v>
      </c>
      <c r="C13" s="40">
        <v>57</v>
      </c>
      <c r="D13" s="88">
        <f>SUM(E13:G13)</f>
        <v>-55000</v>
      </c>
      <c r="E13" s="88">
        <v>-55000</v>
      </c>
      <c r="F13" s="165"/>
      <c r="G13" s="158"/>
      <c r="I13" s="35" t="s">
        <v>16</v>
      </c>
      <c r="J13" s="36" t="s">
        <v>17</v>
      </c>
      <c r="K13" s="40">
        <v>57</v>
      </c>
      <c r="L13" s="88">
        <f>SUM(M13:O13)</f>
        <v>-60475</v>
      </c>
      <c r="M13" s="88">
        <v>-60475</v>
      </c>
      <c r="N13" s="165"/>
      <c r="O13" s="158">
        <v>0</v>
      </c>
    </row>
    <row r="14" spans="1:15" ht="15.75" thickBot="1">
      <c r="A14" s="27" t="s">
        <v>18</v>
      </c>
      <c r="B14" s="28" t="s">
        <v>19</v>
      </c>
      <c r="C14" s="69">
        <v>52</v>
      </c>
      <c r="D14" s="88">
        <f t="shared" ref="D14:D22" si="0">SUM(E14:G14)</f>
        <v>386260</v>
      </c>
      <c r="E14" s="88">
        <f>386210</f>
        <v>386210</v>
      </c>
      <c r="F14" s="163"/>
      <c r="G14" s="158">
        <v>50</v>
      </c>
      <c r="I14" s="27" t="s">
        <v>18</v>
      </c>
      <c r="J14" s="28" t="s">
        <v>19</v>
      </c>
      <c r="K14" s="69">
        <v>52</v>
      </c>
      <c r="L14" s="88">
        <f t="shared" ref="L14:L22" si="1">SUM(M14:O14)</f>
        <v>412853</v>
      </c>
      <c r="M14" s="88">
        <v>412631</v>
      </c>
      <c r="N14" s="163"/>
      <c r="O14" s="158">
        <v>222</v>
      </c>
    </row>
    <row r="15" spans="1:15" ht="15.75" thickBot="1">
      <c r="A15" s="35" t="s">
        <v>20</v>
      </c>
      <c r="B15" s="36" t="s">
        <v>21</v>
      </c>
      <c r="C15" s="40">
        <v>53</v>
      </c>
      <c r="D15" s="88">
        <f t="shared" si="0"/>
        <v>100</v>
      </c>
      <c r="E15" s="88">
        <v>100</v>
      </c>
      <c r="F15" s="165"/>
      <c r="G15" s="158"/>
      <c r="I15" s="35" t="s">
        <v>20</v>
      </c>
      <c r="J15" s="36" t="s">
        <v>21</v>
      </c>
      <c r="K15" s="40">
        <v>53</v>
      </c>
      <c r="L15" s="88">
        <f t="shared" si="1"/>
        <v>208</v>
      </c>
      <c r="M15" s="88">
        <v>208</v>
      </c>
      <c r="N15" s="165"/>
      <c r="O15" s="158"/>
    </row>
    <row r="16" spans="1:15">
      <c r="A16" s="27" t="s">
        <v>22</v>
      </c>
      <c r="B16" s="28" t="s">
        <v>23</v>
      </c>
      <c r="C16" s="69">
        <v>54</v>
      </c>
      <c r="D16" s="88">
        <f t="shared" si="0"/>
        <v>80200</v>
      </c>
      <c r="E16" s="88">
        <v>80000</v>
      </c>
      <c r="F16" s="163"/>
      <c r="G16" s="158">
        <v>200</v>
      </c>
      <c r="I16" s="27" t="s">
        <v>22</v>
      </c>
      <c r="J16" s="28" t="s">
        <v>23</v>
      </c>
      <c r="K16" s="69">
        <v>54</v>
      </c>
      <c r="L16" s="88">
        <f t="shared" si="1"/>
        <v>90917.4</v>
      </c>
      <c r="M16" s="88">
        <v>90842</v>
      </c>
      <c r="N16" s="163"/>
      <c r="O16" s="158">
        <v>75.400000000000006</v>
      </c>
    </row>
    <row r="17" spans="1:18" ht="15.75" thickBot="1">
      <c r="A17" s="30" t="s">
        <v>24</v>
      </c>
      <c r="B17" s="41" t="s">
        <v>25</v>
      </c>
      <c r="C17" s="42"/>
      <c r="D17" s="83">
        <f t="shared" si="0"/>
        <v>0</v>
      </c>
      <c r="E17" s="83">
        <v>0</v>
      </c>
      <c r="F17" s="164"/>
      <c r="G17" s="159"/>
      <c r="I17" s="30" t="s">
        <v>24</v>
      </c>
      <c r="J17" s="41" t="s">
        <v>25</v>
      </c>
      <c r="K17" s="42"/>
      <c r="L17" s="83">
        <f>M17</f>
        <v>26243</v>
      </c>
      <c r="M17" s="81">
        <v>26243</v>
      </c>
      <c r="N17" s="164"/>
      <c r="O17" s="159"/>
    </row>
    <row r="18" spans="1:18" ht="38.25">
      <c r="A18" s="27" t="s">
        <v>26</v>
      </c>
      <c r="B18" s="43" t="s">
        <v>27</v>
      </c>
      <c r="C18" s="69">
        <v>55</v>
      </c>
      <c r="D18" s="88">
        <f t="shared" si="0"/>
        <v>215581</v>
      </c>
      <c r="E18" s="84">
        <f>SUM(E19:E20)</f>
        <v>215581</v>
      </c>
      <c r="F18" s="163"/>
      <c r="G18" s="135"/>
      <c r="I18" s="27" t="s">
        <v>26</v>
      </c>
      <c r="J18" s="43" t="s">
        <v>27</v>
      </c>
      <c r="K18" s="69">
        <v>55</v>
      </c>
      <c r="L18" s="88">
        <f t="shared" si="1"/>
        <v>213536</v>
      </c>
      <c r="M18" s="84">
        <v>213536</v>
      </c>
      <c r="N18" s="163"/>
      <c r="O18" s="135"/>
    </row>
    <row r="19" spans="1:18" ht="25.5">
      <c r="A19" s="44" t="s">
        <v>28</v>
      </c>
      <c r="B19" s="45" t="s">
        <v>29</v>
      </c>
      <c r="C19" s="46"/>
      <c r="D19" s="82">
        <f t="shared" si="0"/>
        <v>190581</v>
      </c>
      <c r="E19" s="82">
        <v>190581</v>
      </c>
      <c r="F19" s="166"/>
      <c r="G19" s="167"/>
      <c r="I19" s="44" t="s">
        <v>28</v>
      </c>
      <c r="J19" s="45" t="s">
        <v>29</v>
      </c>
      <c r="K19" s="46"/>
      <c r="L19" s="82">
        <f t="shared" si="1"/>
        <v>191435</v>
      </c>
      <c r="M19" s="82">
        <v>191435</v>
      </c>
      <c r="N19" s="166"/>
      <c r="O19" s="167"/>
      <c r="P19" s="186"/>
    </row>
    <row r="20" spans="1:18" ht="15.75" thickBot="1">
      <c r="A20" s="44" t="s">
        <v>32</v>
      </c>
      <c r="B20" s="49" t="s">
        <v>33</v>
      </c>
      <c r="C20" s="50"/>
      <c r="D20" s="82">
        <f t="shared" si="0"/>
        <v>25000</v>
      </c>
      <c r="E20" s="83">
        <v>25000</v>
      </c>
      <c r="F20" s="164"/>
      <c r="G20" s="167"/>
      <c r="I20" s="44" t="s">
        <v>32</v>
      </c>
      <c r="J20" s="49" t="s">
        <v>33</v>
      </c>
      <c r="K20" s="50"/>
      <c r="L20" s="82">
        <f>SUM(M20:O20)</f>
        <v>22101</v>
      </c>
      <c r="M20" s="83">
        <f>M18-M19</f>
        <v>22101</v>
      </c>
      <c r="N20" s="164"/>
      <c r="O20" s="167"/>
    </row>
    <row r="21" spans="1:18" ht="15.75" thickBot="1">
      <c r="A21" s="35" t="s">
        <v>34</v>
      </c>
      <c r="B21" s="36" t="s">
        <v>35</v>
      </c>
      <c r="C21" s="40">
        <v>58</v>
      </c>
      <c r="D21" s="89">
        <f t="shared" si="0"/>
        <v>50</v>
      </c>
      <c r="E21" s="88">
        <v>50</v>
      </c>
      <c r="F21" s="165"/>
      <c r="G21" s="158"/>
      <c r="I21" s="35" t="s">
        <v>34</v>
      </c>
      <c r="J21" s="36" t="s">
        <v>35</v>
      </c>
      <c r="K21" s="40">
        <v>58</v>
      </c>
      <c r="L21" s="89">
        <f t="shared" si="1"/>
        <v>75</v>
      </c>
      <c r="M21" s="88">
        <v>75</v>
      </c>
      <c r="N21" s="165"/>
      <c r="O21" s="158"/>
    </row>
    <row r="22" spans="1:18" ht="15.75" thickBot="1">
      <c r="A22" s="35" t="s">
        <v>36</v>
      </c>
      <c r="B22" s="36" t="s">
        <v>37</v>
      </c>
      <c r="C22" s="40">
        <v>59</v>
      </c>
      <c r="D22" s="89">
        <f t="shared" si="0"/>
        <v>1400</v>
      </c>
      <c r="E22" s="88">
        <v>1200</v>
      </c>
      <c r="F22" s="165"/>
      <c r="G22" s="158">
        <v>200</v>
      </c>
      <c r="I22" s="35" t="s">
        <v>36</v>
      </c>
      <c r="J22" s="36" t="s">
        <v>37</v>
      </c>
      <c r="K22" s="40">
        <v>59</v>
      </c>
      <c r="L22" s="89">
        <f t="shared" si="1"/>
        <v>4976</v>
      </c>
      <c r="M22" s="88">
        <v>4289</v>
      </c>
      <c r="N22" s="165"/>
      <c r="O22" s="158">
        <v>687</v>
      </c>
    </row>
    <row r="23" spans="1:18" ht="15.75" thickBot="1">
      <c r="A23" s="20" t="s">
        <v>38</v>
      </c>
      <c r="B23" s="21" t="s">
        <v>39</v>
      </c>
      <c r="C23" s="22" t="s">
        <v>7</v>
      </c>
      <c r="D23" s="168">
        <f>SUM(G23, E23)</f>
        <v>950701</v>
      </c>
      <c r="E23" s="168">
        <f>E24+E29+E28+E33+E40</f>
        <v>945551</v>
      </c>
      <c r="F23" s="169"/>
      <c r="G23" s="170">
        <f>G29+G33</f>
        <v>5150</v>
      </c>
      <c r="I23" s="20" t="s">
        <v>38</v>
      </c>
      <c r="J23" s="21" t="s">
        <v>39</v>
      </c>
      <c r="K23" s="22" t="s">
        <v>7</v>
      </c>
      <c r="L23" s="168">
        <f>SUM(O23, M23)</f>
        <v>975024</v>
      </c>
      <c r="M23" s="168">
        <f>M24+M29+M28+M33+M40</f>
        <v>969980</v>
      </c>
      <c r="N23" s="169"/>
      <c r="O23" s="170">
        <f>O29+O39</f>
        <v>5044</v>
      </c>
      <c r="R23" s="100"/>
    </row>
    <row r="24" spans="1:18">
      <c r="A24" s="27" t="s">
        <v>40</v>
      </c>
      <c r="B24" s="43" t="s">
        <v>41</v>
      </c>
      <c r="C24" s="69">
        <v>69</v>
      </c>
      <c r="D24" s="84">
        <f>SUM(D25:D27)</f>
        <v>671851</v>
      </c>
      <c r="E24" s="84">
        <f>SUM(E25:E27)</f>
        <v>671851</v>
      </c>
      <c r="F24" s="163"/>
      <c r="G24" s="171"/>
      <c r="I24" s="27" t="s">
        <v>40</v>
      </c>
      <c r="J24" s="43" t="s">
        <v>41</v>
      </c>
      <c r="K24" s="69">
        <v>69</v>
      </c>
      <c r="L24" s="84">
        <f>SUM(M24:O24)</f>
        <v>691710</v>
      </c>
      <c r="M24" s="84">
        <v>691710</v>
      </c>
      <c r="N24" s="163"/>
      <c r="O24" s="171"/>
    </row>
    <row r="25" spans="1:18">
      <c r="A25" s="44" t="s">
        <v>42</v>
      </c>
      <c r="B25" s="51" t="s">
        <v>43</v>
      </c>
      <c r="C25" s="52"/>
      <c r="D25" s="82">
        <f>SUM(E25:G25)</f>
        <v>326336</v>
      </c>
      <c r="E25" s="82">
        <f>303970+22366</f>
        <v>326336</v>
      </c>
      <c r="F25" s="166"/>
      <c r="G25" s="172"/>
      <c r="I25" s="44" t="s">
        <v>42</v>
      </c>
      <c r="J25" s="51" t="s">
        <v>43</v>
      </c>
      <c r="K25" s="52"/>
      <c r="L25" s="80">
        <f>M25+N25+O25</f>
        <v>313475</v>
      </c>
      <c r="M25" s="80">
        <v>313475</v>
      </c>
      <c r="N25" s="166"/>
      <c r="O25" s="172"/>
    </row>
    <row r="26" spans="1:18">
      <c r="A26" s="44" t="s">
        <v>44</v>
      </c>
      <c r="B26" s="51" t="s">
        <v>45</v>
      </c>
      <c r="C26" s="52"/>
      <c r="D26" s="82">
        <f>SUM(E26:G26)</f>
        <v>345515</v>
      </c>
      <c r="E26" s="82">
        <v>345515</v>
      </c>
      <c r="F26" s="166"/>
      <c r="G26" s="172"/>
      <c r="I26" s="44" t="s">
        <v>44</v>
      </c>
      <c r="J26" s="51" t="s">
        <v>45</v>
      </c>
      <c r="K26" s="52"/>
      <c r="L26" s="80">
        <f>M26+N26+O26</f>
        <v>378235</v>
      </c>
      <c r="M26" s="80">
        <v>378235</v>
      </c>
      <c r="N26" s="166"/>
      <c r="O26" s="172"/>
    </row>
    <row r="27" spans="1:18" ht="15.75" thickBot="1">
      <c r="A27" s="30" t="s">
        <v>46</v>
      </c>
      <c r="B27" s="53" t="s">
        <v>33</v>
      </c>
      <c r="C27" s="32"/>
      <c r="D27" s="82">
        <f>SUM(E27:G27)</f>
        <v>0</v>
      </c>
      <c r="E27" s="83">
        <v>0</v>
      </c>
      <c r="F27" s="164"/>
      <c r="G27" s="173"/>
      <c r="I27" s="30" t="s">
        <v>46</v>
      </c>
      <c r="J27" s="53" t="s">
        <v>33</v>
      </c>
      <c r="K27" s="32"/>
      <c r="L27" s="80">
        <f>M27+N27+O27</f>
        <v>0</v>
      </c>
      <c r="M27" s="81">
        <v>0</v>
      </c>
      <c r="N27" s="164"/>
      <c r="O27" s="173"/>
    </row>
    <row r="28" spans="1:18" ht="15.75" thickBot="1">
      <c r="A28" s="35" t="s">
        <v>47</v>
      </c>
      <c r="B28" s="54" t="s">
        <v>48</v>
      </c>
      <c r="C28" s="40">
        <v>68</v>
      </c>
      <c r="D28" s="85">
        <f>SUM(E28:G28)</f>
        <v>0</v>
      </c>
      <c r="E28" s="85">
        <v>0</v>
      </c>
      <c r="F28" s="165"/>
      <c r="G28" s="174"/>
      <c r="I28" s="35" t="s">
        <v>47</v>
      </c>
      <c r="J28" s="54" t="s">
        <v>48</v>
      </c>
      <c r="K28" s="40">
        <v>68</v>
      </c>
      <c r="L28" s="85">
        <f>SUM(M28:O28)</f>
        <v>0</v>
      </c>
      <c r="M28" s="85">
        <v>0</v>
      </c>
      <c r="N28" s="165"/>
      <c r="O28" s="174"/>
    </row>
    <row r="29" spans="1:18" ht="25.5">
      <c r="A29" s="76" t="s">
        <v>49</v>
      </c>
      <c r="B29" s="55" t="s">
        <v>50</v>
      </c>
      <c r="C29" s="77">
        <v>60</v>
      </c>
      <c r="D29" s="84">
        <f>SUM(E29:G29)</f>
        <v>50050</v>
      </c>
      <c r="E29" s="84">
        <v>50000</v>
      </c>
      <c r="F29" s="175"/>
      <c r="G29" s="158">
        <v>50</v>
      </c>
      <c r="I29" s="76" t="s">
        <v>49</v>
      </c>
      <c r="J29" s="55" t="s">
        <v>50</v>
      </c>
      <c r="K29" s="77">
        <v>60</v>
      </c>
      <c r="L29" s="84">
        <v>46452</v>
      </c>
      <c r="M29" s="84">
        <v>46432</v>
      </c>
      <c r="N29" s="175"/>
      <c r="O29" s="158">
        <v>21</v>
      </c>
    </row>
    <row r="30" spans="1:18">
      <c r="A30" s="44" t="s">
        <v>51</v>
      </c>
      <c r="B30" s="51" t="s">
        <v>52</v>
      </c>
      <c r="C30" s="46"/>
      <c r="D30" s="80">
        <v>0</v>
      </c>
      <c r="E30" s="80">
        <v>0</v>
      </c>
      <c r="F30" s="166"/>
      <c r="G30" s="176"/>
      <c r="I30" s="44" t="s">
        <v>51</v>
      </c>
      <c r="J30" s="51" t="s">
        <v>52</v>
      </c>
      <c r="K30" s="46"/>
      <c r="L30" s="82">
        <v>0</v>
      </c>
      <c r="M30" s="82">
        <v>0</v>
      </c>
      <c r="N30" s="166"/>
      <c r="O30" s="176"/>
    </row>
    <row r="31" spans="1:18">
      <c r="A31" s="44" t="s">
        <v>53</v>
      </c>
      <c r="B31" s="58" t="s">
        <v>54</v>
      </c>
      <c r="C31" s="46"/>
      <c r="D31" s="80">
        <f>SUM(E31:G31)</f>
        <v>41275</v>
      </c>
      <c r="E31" s="80">
        <v>41225</v>
      </c>
      <c r="F31" s="166"/>
      <c r="G31" s="177">
        <v>50</v>
      </c>
      <c r="I31" s="44" t="s">
        <v>53</v>
      </c>
      <c r="J31" s="58" t="s">
        <v>54</v>
      </c>
      <c r="K31" s="46"/>
      <c r="L31" s="82">
        <f>SUM(M31:O31)</f>
        <v>46009</v>
      </c>
      <c r="M31" s="82">
        <v>45988</v>
      </c>
      <c r="N31" s="166"/>
      <c r="O31" s="177">
        <v>21</v>
      </c>
    </row>
    <row r="32" spans="1:18" ht="15.75" thickBot="1">
      <c r="A32" s="44" t="s">
        <v>55</v>
      </c>
      <c r="B32" s="49" t="s">
        <v>56</v>
      </c>
      <c r="C32" s="50"/>
      <c r="D32" s="81">
        <v>0</v>
      </c>
      <c r="E32" s="81">
        <v>0</v>
      </c>
      <c r="F32" s="164"/>
      <c r="G32" s="173"/>
      <c r="I32" s="44" t="s">
        <v>55</v>
      </c>
      <c r="J32" s="49" t="s">
        <v>56</v>
      </c>
      <c r="K32" s="50"/>
      <c r="L32" s="83">
        <v>0</v>
      </c>
      <c r="M32" s="83">
        <v>0</v>
      </c>
      <c r="N32" s="164"/>
      <c r="O32" s="173"/>
    </row>
    <row r="33" spans="1:18">
      <c r="A33" s="27" t="s">
        <v>57</v>
      </c>
      <c r="B33" s="28" t="s">
        <v>58</v>
      </c>
      <c r="C33" s="59">
        <v>64</v>
      </c>
      <c r="D33" s="84">
        <f>SUM(D34:D39)</f>
        <v>228800</v>
      </c>
      <c r="E33" s="84">
        <f>SUM(E34:E39)</f>
        <v>223700</v>
      </c>
      <c r="F33" s="163"/>
      <c r="G33" s="158">
        <f>SUM(G34:G39)</f>
        <v>5100</v>
      </c>
      <c r="I33" s="27" t="s">
        <v>57</v>
      </c>
      <c r="J33" s="28" t="s">
        <v>58</v>
      </c>
      <c r="K33" s="59">
        <v>64</v>
      </c>
      <c r="L33" s="84">
        <f t="shared" ref="L33:L39" si="2">SUM(M33:O33)</f>
        <v>234769</v>
      </c>
      <c r="M33" s="84">
        <v>229746</v>
      </c>
      <c r="N33" s="163"/>
      <c r="O33" s="158">
        <v>5023</v>
      </c>
    </row>
    <row r="34" spans="1:18">
      <c r="A34" s="44" t="s">
        <v>59</v>
      </c>
      <c r="B34" s="60" t="s">
        <v>60</v>
      </c>
      <c r="C34" s="52">
        <v>648</v>
      </c>
      <c r="D34" s="80">
        <f t="shared" ref="D34:D39" si="3">SUM(E34:G34)</f>
        <v>28000</v>
      </c>
      <c r="E34" s="80">
        <v>28000</v>
      </c>
      <c r="F34" s="166"/>
      <c r="G34" s="172"/>
      <c r="I34" s="44" t="s">
        <v>59</v>
      </c>
      <c r="J34" s="60" t="s">
        <v>60</v>
      </c>
      <c r="K34" s="52">
        <v>648</v>
      </c>
      <c r="L34" s="80">
        <f t="shared" si="2"/>
        <v>33625</v>
      </c>
      <c r="M34" s="80">
        <v>33625</v>
      </c>
      <c r="N34" s="166"/>
      <c r="O34" s="172"/>
    </row>
    <row r="35" spans="1:18">
      <c r="A35" s="44" t="s">
        <v>61</v>
      </c>
      <c r="B35" s="51" t="s">
        <v>62</v>
      </c>
      <c r="C35" s="52"/>
      <c r="D35" s="80">
        <f t="shared" si="3"/>
        <v>0</v>
      </c>
      <c r="E35" s="80">
        <v>0</v>
      </c>
      <c r="F35" s="166"/>
      <c r="G35" s="172"/>
      <c r="I35" s="44" t="s">
        <v>61</v>
      </c>
      <c r="J35" s="51" t="s">
        <v>62</v>
      </c>
      <c r="K35" s="52"/>
      <c r="L35" s="80">
        <f t="shared" si="2"/>
        <v>364</v>
      </c>
      <c r="M35" s="80">
        <v>364</v>
      </c>
      <c r="N35" s="166"/>
      <c r="O35" s="172"/>
    </row>
    <row r="36" spans="1:18">
      <c r="A36" s="44" t="s">
        <v>63</v>
      </c>
      <c r="B36" s="51" t="s">
        <v>64</v>
      </c>
      <c r="C36" s="52"/>
      <c r="D36" s="97">
        <f t="shared" si="3"/>
        <v>0</v>
      </c>
      <c r="E36" s="97">
        <v>0</v>
      </c>
      <c r="F36" s="166"/>
      <c r="G36" s="172"/>
      <c r="I36" s="44" t="s">
        <v>63</v>
      </c>
      <c r="J36" s="51" t="s">
        <v>64</v>
      </c>
      <c r="K36" s="52"/>
      <c r="L36" s="97">
        <f t="shared" si="2"/>
        <v>0</v>
      </c>
      <c r="M36" s="80">
        <v>0</v>
      </c>
      <c r="N36" s="166"/>
      <c r="O36" s="172"/>
      <c r="R36" s="100"/>
    </row>
    <row r="37" spans="1:18" ht="25.5">
      <c r="A37" s="44" t="s">
        <v>65</v>
      </c>
      <c r="B37" s="51" t="s">
        <v>66</v>
      </c>
      <c r="C37" s="96"/>
      <c r="D37" s="97">
        <f t="shared" si="3"/>
        <v>0</v>
      </c>
      <c r="E37" s="97">
        <v>0</v>
      </c>
      <c r="F37" s="178"/>
      <c r="G37" s="172"/>
      <c r="I37" s="44" t="s">
        <v>65</v>
      </c>
      <c r="J37" s="51" t="s">
        <v>66</v>
      </c>
      <c r="K37" s="96"/>
      <c r="L37" s="97">
        <f t="shared" si="2"/>
        <v>28370</v>
      </c>
      <c r="M37" s="80">
        <v>28370</v>
      </c>
      <c r="N37" s="178"/>
      <c r="O37" s="172"/>
    </row>
    <row r="38" spans="1:18">
      <c r="A38" s="44" t="s">
        <v>67</v>
      </c>
      <c r="B38" s="51" t="s">
        <v>68</v>
      </c>
      <c r="C38" s="52"/>
      <c r="D38" s="97">
        <f t="shared" si="3"/>
        <v>5500</v>
      </c>
      <c r="E38" s="97">
        <v>5500</v>
      </c>
      <c r="F38" s="166"/>
      <c r="G38" s="176"/>
      <c r="I38" s="44" t="s">
        <v>67</v>
      </c>
      <c r="J38" s="51" t="s">
        <v>68</v>
      </c>
      <c r="K38" s="52"/>
      <c r="L38" s="97">
        <f t="shared" si="2"/>
        <v>4891</v>
      </c>
      <c r="M38" s="80">
        <v>4891</v>
      </c>
      <c r="N38" s="166"/>
      <c r="O38" s="176"/>
    </row>
    <row r="39" spans="1:18" ht="15.75" thickBot="1">
      <c r="A39" s="44" t="s">
        <v>69</v>
      </c>
      <c r="B39" s="53" t="s">
        <v>33</v>
      </c>
      <c r="C39" s="32">
        <v>649</v>
      </c>
      <c r="D39" s="80">
        <f t="shared" si="3"/>
        <v>195300</v>
      </c>
      <c r="E39" s="80">
        <f>190200</f>
        <v>190200</v>
      </c>
      <c r="F39" s="164"/>
      <c r="G39" s="179">
        <v>5100</v>
      </c>
      <c r="I39" s="44" t="s">
        <v>69</v>
      </c>
      <c r="J39" s="53" t="s">
        <v>33</v>
      </c>
      <c r="K39" s="32">
        <v>649</v>
      </c>
      <c r="L39" s="80">
        <f t="shared" si="2"/>
        <v>192421</v>
      </c>
      <c r="M39" s="80">
        <v>187398</v>
      </c>
      <c r="N39" s="164"/>
      <c r="O39" s="179">
        <v>5023</v>
      </c>
    </row>
    <row r="40" spans="1:18" ht="15.75" thickBot="1">
      <c r="A40" s="35" t="s">
        <v>70</v>
      </c>
      <c r="B40" s="54" t="s">
        <v>71</v>
      </c>
      <c r="C40" s="40">
        <v>65</v>
      </c>
      <c r="D40" s="89">
        <v>0</v>
      </c>
      <c r="E40" s="89">
        <v>0</v>
      </c>
      <c r="F40" s="165"/>
      <c r="G40" s="180"/>
      <c r="I40" s="35" t="s">
        <v>70</v>
      </c>
      <c r="J40" s="54" t="s">
        <v>71</v>
      </c>
      <c r="K40" s="40">
        <v>65</v>
      </c>
      <c r="L40" s="89">
        <v>0</v>
      </c>
      <c r="M40" s="89">
        <v>2092</v>
      </c>
      <c r="N40" s="165"/>
      <c r="O40" s="180"/>
    </row>
    <row r="41" spans="1:18" ht="15.75" thickBot="1">
      <c r="A41" s="101" t="s">
        <v>72</v>
      </c>
      <c r="B41" s="102" t="s">
        <v>73</v>
      </c>
      <c r="C41" s="103" t="s">
        <v>7</v>
      </c>
      <c r="D41" s="181">
        <f>D23-D8</f>
        <v>3042</v>
      </c>
      <c r="E41" s="181">
        <f>E23-E8</f>
        <v>542</v>
      </c>
      <c r="F41" s="182"/>
      <c r="G41" s="183">
        <f>G23-G8</f>
        <v>2500</v>
      </c>
      <c r="I41" s="101" t="s">
        <v>72</v>
      </c>
      <c r="J41" s="102" t="s">
        <v>73</v>
      </c>
      <c r="K41" s="103" t="s">
        <v>7</v>
      </c>
      <c r="L41" s="181">
        <v>19331</v>
      </c>
      <c r="M41" s="181">
        <v>16618</v>
      </c>
      <c r="N41" s="182"/>
      <c r="O41" s="183">
        <f>O23-O8</f>
        <v>2714.2</v>
      </c>
    </row>
    <row r="42" spans="1:18" ht="15.75" thickBot="1">
      <c r="D42" s="3"/>
      <c r="E42" s="3"/>
      <c r="F42" s="3"/>
      <c r="G42" s="3"/>
      <c r="L42" s="3"/>
      <c r="M42" s="3"/>
      <c r="N42" s="3"/>
      <c r="O42" s="3"/>
    </row>
    <row r="43" spans="1:18" ht="29.25" customHeight="1">
      <c r="A43" s="70" t="s">
        <v>74</v>
      </c>
      <c r="B43" s="90" t="s">
        <v>75</v>
      </c>
      <c r="C43" s="71"/>
      <c r="D43" s="71"/>
      <c r="E43" s="71"/>
      <c r="F43" s="71"/>
      <c r="G43" s="72"/>
      <c r="I43" s="70" t="s">
        <v>74</v>
      </c>
      <c r="J43" s="90" t="s">
        <v>79</v>
      </c>
      <c r="K43" s="71"/>
      <c r="L43" s="71"/>
      <c r="M43" s="71"/>
      <c r="N43" s="71"/>
      <c r="O43" s="72"/>
    </row>
    <row r="44" spans="1:18" ht="19.5" customHeight="1">
      <c r="A44" s="73"/>
      <c r="B44" s="189" t="s">
        <v>81</v>
      </c>
      <c r="C44" s="190"/>
      <c r="D44" s="190"/>
      <c r="E44" s="190"/>
      <c r="F44" s="190"/>
      <c r="G44" s="191"/>
      <c r="I44" s="73"/>
      <c r="J44" s="195" t="s">
        <v>85</v>
      </c>
      <c r="K44" s="196"/>
      <c r="L44" s="196"/>
      <c r="M44" s="196"/>
      <c r="N44" s="196"/>
      <c r="O44" s="197"/>
    </row>
    <row r="45" spans="1:18" ht="35.25" customHeight="1" thickBot="1">
      <c r="A45" s="74"/>
      <c r="B45" s="192"/>
      <c r="C45" s="193"/>
      <c r="D45" s="193"/>
      <c r="E45" s="193"/>
      <c r="F45" s="193"/>
      <c r="G45" s="194"/>
      <c r="I45" s="74"/>
      <c r="J45" s="198"/>
      <c r="K45" s="199"/>
      <c r="L45" s="199"/>
      <c r="M45" s="199"/>
      <c r="N45" s="199"/>
      <c r="O45" s="200"/>
    </row>
    <row r="46" spans="1:18" ht="27.75" customHeight="1">
      <c r="A46" s="25" t="s">
        <v>76</v>
      </c>
      <c r="B46" s="98" t="s">
        <v>78</v>
      </c>
      <c r="C46" s="71"/>
      <c r="D46" s="71"/>
      <c r="E46" s="26"/>
      <c r="F46" s="26"/>
      <c r="G46" s="72"/>
      <c r="I46" s="105" t="s">
        <v>76</v>
      </c>
      <c r="J46" s="71" t="s">
        <v>78</v>
      </c>
      <c r="K46" s="71"/>
      <c r="L46" s="71"/>
      <c r="M46" s="26"/>
      <c r="N46" s="26"/>
      <c r="O46" s="72"/>
    </row>
    <row r="47" spans="1:18" ht="15" customHeight="1">
      <c r="A47" s="73"/>
      <c r="B47" s="99" t="s">
        <v>87</v>
      </c>
      <c r="C47" s="187"/>
      <c r="D47"/>
      <c r="G47" s="91"/>
      <c r="I47" s="106"/>
      <c r="J47" s="201" t="s">
        <v>88</v>
      </c>
      <c r="K47" s="202"/>
      <c r="L47" s="202"/>
      <c r="M47" s="202"/>
      <c r="N47" s="202"/>
      <c r="O47" s="203"/>
    </row>
    <row r="48" spans="1:18" ht="10.5" customHeight="1" thickBot="1">
      <c r="A48" s="74"/>
      <c r="B48" s="74"/>
      <c r="C48" s="23"/>
      <c r="D48" s="23"/>
      <c r="E48" s="23"/>
      <c r="F48" s="23"/>
      <c r="G48" s="24"/>
      <c r="I48" s="107"/>
      <c r="J48" s="23"/>
      <c r="K48" s="23"/>
      <c r="L48" s="23"/>
      <c r="M48" s="23"/>
      <c r="N48" s="23"/>
      <c r="O48" s="24"/>
    </row>
  </sheetData>
  <mergeCells count="5">
    <mergeCell ref="A5:G5"/>
    <mergeCell ref="B44:G45"/>
    <mergeCell ref="I5:O5"/>
    <mergeCell ref="J44:O45"/>
    <mergeCell ref="J47:O47"/>
  </mergeCells>
  <pageMargins left="0.71" right="0.71" top="0.79000000000000015" bottom="0.79000000000000015" header="0.31" footer="0.31"/>
  <pageSetup paperSize="9" scale="54" orientation="landscape" r:id="rId1"/>
  <headerFooter scaleWithDoc="0">
    <oddHeader>&amp;R&amp;10zpracováno dle Přílohy č. 1 Metodického materiálu k aplikaci
 právních úpravy o pravidlech rozpočtové odpovědnosti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J49"/>
  <sheetViews>
    <sheetView zoomScalePageLayoutView="150" workbookViewId="0">
      <selection activeCell="B48" sqref="B48"/>
    </sheetView>
  </sheetViews>
  <sheetFormatPr defaultColWidth="8.85546875" defaultRowHeight="15"/>
  <cols>
    <col min="1" max="1" width="8.7109375" style="1" customWidth="1"/>
    <col min="2" max="2" width="39.5703125" style="1" customWidth="1"/>
    <col min="3" max="3" width="5.85546875" style="1" customWidth="1"/>
    <col min="4" max="6" width="8.42578125" style="1" customWidth="1"/>
    <col min="7" max="7" width="7.7109375" style="1" bestFit="1" customWidth="1"/>
    <col min="8" max="16384" width="8.85546875" style="1"/>
  </cols>
  <sheetData>
    <row r="4" spans="1:8" ht="38.25" customHeight="1">
      <c r="A4" s="112" t="s">
        <v>82</v>
      </c>
      <c r="B4" s="108"/>
      <c r="C4" s="7"/>
      <c r="D4" s="7"/>
      <c r="E4" s="7"/>
      <c r="H4" s="4"/>
    </row>
    <row r="5" spans="1:8" ht="16.5" customHeight="1" thickBot="1">
      <c r="A5" s="188" t="s">
        <v>77</v>
      </c>
      <c r="B5" s="188"/>
      <c r="C5" s="188"/>
      <c r="D5" s="188"/>
      <c r="E5" s="188"/>
      <c r="F5" s="188"/>
      <c r="G5" s="188"/>
    </row>
    <row r="6" spans="1:8" ht="15" customHeight="1">
      <c r="A6" s="8">
        <v>1</v>
      </c>
      <c r="B6" s="9">
        <v>2</v>
      </c>
      <c r="C6" s="9">
        <v>3</v>
      </c>
      <c r="D6" s="9">
        <v>4</v>
      </c>
      <c r="E6" s="9">
        <v>5</v>
      </c>
      <c r="F6" s="69">
        <v>6</v>
      </c>
      <c r="G6" s="10">
        <v>7</v>
      </c>
      <c r="H6" s="2"/>
    </row>
    <row r="7" spans="1:8" ht="31.5" customHeight="1" thickBot="1">
      <c r="A7" s="141"/>
      <c r="B7" s="142"/>
      <c r="C7" s="143" t="s">
        <v>0</v>
      </c>
      <c r="D7" s="144" t="s">
        <v>1</v>
      </c>
      <c r="E7" s="144" t="s">
        <v>2</v>
      </c>
      <c r="F7" s="145" t="s">
        <v>3</v>
      </c>
      <c r="G7" s="140" t="s">
        <v>4</v>
      </c>
      <c r="H7" s="5"/>
    </row>
    <row r="8" spans="1:8" ht="15.75" thickBot="1">
      <c r="A8" s="146" t="s">
        <v>5</v>
      </c>
      <c r="B8" s="147" t="s">
        <v>6</v>
      </c>
      <c r="C8" s="148" t="s">
        <v>7</v>
      </c>
      <c r="D8" s="149">
        <f>D9+D11+D13+D14+D15+D16+D18+D22+D23</f>
        <v>948605</v>
      </c>
      <c r="E8" s="149">
        <f>E9+E11+E13+E14+E15+E16+E18+E22+E23</f>
        <v>944805</v>
      </c>
      <c r="F8" s="150"/>
      <c r="G8" s="151">
        <f>G9+G11+G13+G14+G15+G16+G18+G22+G23</f>
        <v>3800</v>
      </c>
    </row>
    <row r="9" spans="1:8">
      <c r="A9" s="76" t="s">
        <v>8</v>
      </c>
      <c r="B9" s="55" t="s">
        <v>9</v>
      </c>
      <c r="C9" s="77">
        <v>50</v>
      </c>
      <c r="D9" s="104">
        <f>SUM(E9:G9)</f>
        <v>226020</v>
      </c>
      <c r="E9" s="104">
        <v>225920</v>
      </c>
      <c r="F9" s="56"/>
      <c r="G9" s="154">
        <v>100</v>
      </c>
    </row>
    <row r="10" spans="1:8" ht="15.75" thickBot="1">
      <c r="A10" s="30" t="s">
        <v>10</v>
      </c>
      <c r="B10" s="31" t="s">
        <v>11</v>
      </c>
      <c r="C10" s="32"/>
      <c r="D10" s="155">
        <f t="shared" ref="D10:D23" si="0">SUM(E10:G10)</f>
        <v>0</v>
      </c>
      <c r="E10" s="155">
        <v>0</v>
      </c>
      <c r="F10" s="33"/>
      <c r="G10" s="34"/>
    </row>
    <row r="11" spans="1:8" ht="15.75" thickBot="1">
      <c r="A11" s="76" t="s">
        <v>12</v>
      </c>
      <c r="B11" s="55" t="s">
        <v>13</v>
      </c>
      <c r="C11" s="77">
        <v>51</v>
      </c>
      <c r="D11" s="104">
        <f t="shared" si="0"/>
        <v>80000</v>
      </c>
      <c r="E11" s="104">
        <v>77500</v>
      </c>
      <c r="F11" s="56"/>
      <c r="G11" s="154">
        <v>2500</v>
      </c>
    </row>
    <row r="12" spans="1:8" ht="15.75" thickBot="1">
      <c r="A12" s="35" t="s">
        <v>14</v>
      </c>
      <c r="B12" s="36" t="s">
        <v>15</v>
      </c>
      <c r="C12" s="37">
        <v>56</v>
      </c>
      <c r="D12" s="78">
        <f t="shared" si="0"/>
        <v>0</v>
      </c>
      <c r="E12" s="78">
        <v>0</v>
      </c>
      <c r="F12" s="38"/>
      <c r="G12" s="39"/>
    </row>
    <row r="13" spans="1:8" ht="15.75" thickBot="1">
      <c r="A13" s="184" t="s">
        <v>16</v>
      </c>
      <c r="B13" s="185" t="s">
        <v>17</v>
      </c>
      <c r="C13" s="40">
        <v>57</v>
      </c>
      <c r="D13" s="89">
        <f t="shared" si="0"/>
        <v>-55000</v>
      </c>
      <c r="E13" s="89">
        <v>-55000</v>
      </c>
      <c r="F13" s="38"/>
      <c r="G13" s="39"/>
    </row>
    <row r="14" spans="1:8" ht="15.75" thickBot="1">
      <c r="A14" s="27" t="s">
        <v>18</v>
      </c>
      <c r="B14" s="55" t="s">
        <v>19</v>
      </c>
      <c r="C14" s="77">
        <v>52</v>
      </c>
      <c r="D14" s="104">
        <f t="shared" si="0"/>
        <v>415700</v>
      </c>
      <c r="E14" s="104">
        <v>415000</v>
      </c>
      <c r="F14" s="56"/>
      <c r="G14" s="154">
        <v>700</v>
      </c>
    </row>
    <row r="15" spans="1:8" ht="15.75" thickBot="1">
      <c r="A15" s="184" t="s">
        <v>20</v>
      </c>
      <c r="B15" s="185" t="s">
        <v>21</v>
      </c>
      <c r="C15" s="40">
        <v>53</v>
      </c>
      <c r="D15" s="89">
        <f t="shared" si="0"/>
        <v>200</v>
      </c>
      <c r="E15" s="89">
        <v>200</v>
      </c>
      <c r="F15" s="38"/>
      <c r="G15" s="39"/>
    </row>
    <row r="16" spans="1:8">
      <c r="A16" s="27" t="s">
        <v>22</v>
      </c>
      <c r="B16" s="55" t="s">
        <v>23</v>
      </c>
      <c r="C16" s="77">
        <v>54</v>
      </c>
      <c r="D16" s="104">
        <f t="shared" si="0"/>
        <v>60500</v>
      </c>
      <c r="E16" s="104">
        <f>60000</f>
        <v>60000</v>
      </c>
      <c r="F16" s="56"/>
      <c r="G16" s="154">
        <v>500</v>
      </c>
    </row>
    <row r="17" spans="1:7" ht="15.75" thickBot="1">
      <c r="A17" s="30" t="s">
        <v>24</v>
      </c>
      <c r="B17" s="41" t="s">
        <v>25</v>
      </c>
      <c r="C17" s="42"/>
      <c r="D17" s="83">
        <f t="shared" si="0"/>
        <v>13000</v>
      </c>
      <c r="E17" s="83">
        <v>13000</v>
      </c>
      <c r="F17" s="33"/>
      <c r="G17" s="34"/>
    </row>
    <row r="18" spans="1:7" ht="25.5">
      <c r="A18" s="152" t="s">
        <v>26</v>
      </c>
      <c r="B18" s="153" t="s">
        <v>27</v>
      </c>
      <c r="C18" s="77">
        <v>55</v>
      </c>
      <c r="D18" s="118">
        <f t="shared" si="0"/>
        <v>220000</v>
      </c>
      <c r="E18" s="118">
        <v>220000</v>
      </c>
      <c r="F18" s="56"/>
      <c r="G18" s="57"/>
    </row>
    <row r="19" spans="1:7">
      <c r="A19" s="137" t="s">
        <v>28</v>
      </c>
      <c r="B19" s="138" t="s">
        <v>29</v>
      </c>
      <c r="C19" s="46"/>
      <c r="D19" s="80">
        <f t="shared" si="0"/>
        <v>191158</v>
      </c>
      <c r="E19" s="80">
        <v>191158</v>
      </c>
      <c r="F19" s="47"/>
      <c r="G19" s="48"/>
    </row>
    <row r="20" spans="1:7">
      <c r="A20" s="137" t="s">
        <v>30</v>
      </c>
      <c r="B20" s="138" t="s">
        <v>31</v>
      </c>
      <c r="C20" s="46"/>
      <c r="D20" s="104">
        <f t="shared" si="0"/>
        <v>0</v>
      </c>
      <c r="E20" s="80">
        <v>0</v>
      </c>
      <c r="F20" s="47"/>
      <c r="G20" s="48"/>
    </row>
    <row r="21" spans="1:7" ht="15.75" thickBot="1">
      <c r="A21" s="137" t="s">
        <v>32</v>
      </c>
      <c r="B21" s="139" t="s">
        <v>33</v>
      </c>
      <c r="C21" s="50"/>
      <c r="D21" s="81">
        <f t="shared" si="0"/>
        <v>1000</v>
      </c>
      <c r="E21" s="81">
        <v>1000</v>
      </c>
      <c r="F21" s="33"/>
      <c r="G21" s="34"/>
    </row>
    <row r="22" spans="1:7" ht="15.75" thickBot="1">
      <c r="A22" s="35" t="s">
        <v>34</v>
      </c>
      <c r="B22" s="93" t="s">
        <v>35</v>
      </c>
      <c r="C22" s="94">
        <v>58</v>
      </c>
      <c r="D22" s="87">
        <f t="shared" si="0"/>
        <v>75</v>
      </c>
      <c r="E22" s="87">
        <v>75</v>
      </c>
      <c r="F22" s="95"/>
      <c r="G22" s="67"/>
    </row>
    <row r="23" spans="1:7" ht="15.75" thickBot="1">
      <c r="A23" s="92" t="s">
        <v>36</v>
      </c>
      <c r="B23" s="116" t="s">
        <v>37</v>
      </c>
      <c r="C23" s="117">
        <v>59</v>
      </c>
      <c r="D23" s="104">
        <f t="shared" si="0"/>
        <v>1110</v>
      </c>
      <c r="E23" s="118">
        <v>1110</v>
      </c>
      <c r="F23" s="119"/>
      <c r="G23" s="120"/>
    </row>
    <row r="24" spans="1:7" ht="15.75" thickBot="1">
      <c r="A24" s="124" t="s">
        <v>38</v>
      </c>
      <c r="B24" s="125" t="s">
        <v>39</v>
      </c>
      <c r="C24" s="126" t="s">
        <v>7</v>
      </c>
      <c r="D24" s="68">
        <f>SUM(D25,D30,D34,D41)</f>
        <v>950237</v>
      </c>
      <c r="E24" s="68">
        <f>SUM(E25,E29,E30,E34,E41)</f>
        <v>945187</v>
      </c>
      <c r="F24" s="127"/>
      <c r="G24" s="68">
        <f>SUM(G25,G29,G30,G34,G41)</f>
        <v>5050</v>
      </c>
    </row>
    <row r="25" spans="1:7">
      <c r="A25" s="27" t="s">
        <v>40</v>
      </c>
      <c r="B25" s="121" t="s">
        <v>41</v>
      </c>
      <c r="C25" s="122">
        <v>69</v>
      </c>
      <c r="D25" s="104">
        <f t="shared" ref="D25:D30" si="1">SUM(E25:G25)</f>
        <v>669677</v>
      </c>
      <c r="E25" s="123">
        <f>SUM(E26:E28)</f>
        <v>669677</v>
      </c>
      <c r="F25" s="56"/>
      <c r="G25" s="57"/>
    </row>
    <row r="26" spans="1:7">
      <c r="A26" s="44" t="s">
        <v>42</v>
      </c>
      <c r="B26" s="51" t="s">
        <v>43</v>
      </c>
      <c r="C26" s="96"/>
      <c r="D26" s="115">
        <f t="shared" si="1"/>
        <v>314159</v>
      </c>
      <c r="E26" s="113">
        <v>314159</v>
      </c>
      <c r="F26" s="47"/>
      <c r="G26" s="48"/>
    </row>
    <row r="27" spans="1:7">
      <c r="A27" s="44" t="s">
        <v>44</v>
      </c>
      <c r="B27" s="51" t="s">
        <v>45</v>
      </c>
      <c r="C27" s="96"/>
      <c r="D27" s="115">
        <f t="shared" si="1"/>
        <v>355518</v>
      </c>
      <c r="E27" s="114">
        <v>355518</v>
      </c>
      <c r="F27" s="47"/>
      <c r="G27" s="48"/>
    </row>
    <row r="28" spans="1:7" ht="15.75" thickBot="1">
      <c r="A28" s="128" t="s">
        <v>46</v>
      </c>
      <c r="B28" s="129" t="s">
        <v>33</v>
      </c>
      <c r="C28" s="130"/>
      <c r="D28" s="131">
        <f t="shared" si="1"/>
        <v>0</v>
      </c>
      <c r="E28" s="132">
        <v>0</v>
      </c>
      <c r="F28" s="133"/>
      <c r="G28" s="134"/>
    </row>
    <row r="29" spans="1:7" ht="15.75" thickBot="1">
      <c r="A29" s="35" t="s">
        <v>47</v>
      </c>
      <c r="B29" s="54" t="s">
        <v>48</v>
      </c>
      <c r="C29" s="40">
        <v>68</v>
      </c>
      <c r="D29" s="85">
        <f t="shared" si="1"/>
        <v>0</v>
      </c>
      <c r="E29" s="85">
        <v>0</v>
      </c>
      <c r="F29" s="38"/>
      <c r="G29" s="39"/>
    </row>
    <row r="30" spans="1:7">
      <c r="A30" s="76" t="s">
        <v>49</v>
      </c>
      <c r="B30" s="55" t="s">
        <v>50</v>
      </c>
      <c r="C30" s="77">
        <v>60</v>
      </c>
      <c r="D30" s="84">
        <f t="shared" si="1"/>
        <v>45550</v>
      </c>
      <c r="E30" s="84">
        <v>45500</v>
      </c>
      <c r="F30" s="56"/>
      <c r="G30" s="154">
        <v>50</v>
      </c>
    </row>
    <row r="31" spans="1:7">
      <c r="A31" s="44" t="s">
        <v>51</v>
      </c>
      <c r="B31" s="51" t="s">
        <v>52</v>
      </c>
      <c r="C31" s="46"/>
      <c r="D31" s="80">
        <v>0</v>
      </c>
      <c r="E31" s="80">
        <v>0</v>
      </c>
      <c r="F31" s="47"/>
      <c r="G31" s="48"/>
    </row>
    <row r="32" spans="1:7">
      <c r="A32" s="44" t="s">
        <v>53</v>
      </c>
      <c r="B32" s="58" t="s">
        <v>54</v>
      </c>
      <c r="C32" s="46"/>
      <c r="D32" s="82">
        <f>SUM(E32:G32)</f>
        <v>45050</v>
      </c>
      <c r="E32" s="82">
        <v>45000</v>
      </c>
      <c r="F32" s="61"/>
      <c r="G32" s="154">
        <v>50</v>
      </c>
    </row>
    <row r="33" spans="1:10" ht="15.75" thickBot="1">
      <c r="A33" s="44" t="s">
        <v>55</v>
      </c>
      <c r="B33" s="49" t="s">
        <v>56</v>
      </c>
      <c r="C33" s="50"/>
      <c r="D33" s="81">
        <v>0</v>
      </c>
      <c r="E33" s="81">
        <v>0</v>
      </c>
      <c r="F33" s="33"/>
      <c r="G33" s="34"/>
    </row>
    <row r="34" spans="1:10">
      <c r="A34" s="27" t="s">
        <v>57</v>
      </c>
      <c r="B34" s="28" t="s">
        <v>58</v>
      </c>
      <c r="C34" s="59">
        <v>64</v>
      </c>
      <c r="D34" s="84">
        <f>SUM(E34:G34)</f>
        <v>235000</v>
      </c>
      <c r="E34" s="84">
        <v>230000</v>
      </c>
      <c r="F34" s="29"/>
      <c r="G34" s="135">
        <f>G35+G40</f>
        <v>5000</v>
      </c>
    </row>
    <row r="35" spans="1:10">
      <c r="A35" s="44" t="s">
        <v>59</v>
      </c>
      <c r="B35" s="60" t="s">
        <v>60</v>
      </c>
      <c r="C35" s="52"/>
      <c r="D35" s="80">
        <f>SUM(E35:G35)</f>
        <v>35000</v>
      </c>
      <c r="E35" s="80">
        <v>35000</v>
      </c>
      <c r="F35" s="47"/>
      <c r="G35" s="48"/>
    </row>
    <row r="36" spans="1:10">
      <c r="A36" s="44" t="s">
        <v>61</v>
      </c>
      <c r="B36" s="51" t="s">
        <v>62</v>
      </c>
      <c r="C36" s="52"/>
      <c r="D36" s="80">
        <v>0</v>
      </c>
      <c r="E36" s="80">
        <v>0</v>
      </c>
      <c r="F36" s="47"/>
      <c r="G36" s="48"/>
    </row>
    <row r="37" spans="1:10">
      <c r="A37" s="44" t="s">
        <v>63</v>
      </c>
      <c r="B37" s="51" t="s">
        <v>64</v>
      </c>
      <c r="C37" s="52"/>
      <c r="D37" s="80">
        <f>SUM(E37:G37)</f>
        <v>0</v>
      </c>
      <c r="E37" s="80">
        <v>0</v>
      </c>
      <c r="F37" s="47"/>
      <c r="G37" s="48"/>
    </row>
    <row r="38" spans="1:10">
      <c r="A38" s="44" t="s">
        <v>65</v>
      </c>
      <c r="B38" s="51" t="s">
        <v>66</v>
      </c>
      <c r="C38" s="52"/>
      <c r="D38" s="82">
        <f>E38</f>
        <v>0</v>
      </c>
      <c r="E38" s="82">
        <v>0</v>
      </c>
      <c r="F38" s="47"/>
      <c r="G38" s="48"/>
    </row>
    <row r="39" spans="1:10">
      <c r="A39" s="44" t="s">
        <v>67</v>
      </c>
      <c r="B39" s="51" t="s">
        <v>68</v>
      </c>
      <c r="C39" s="52"/>
      <c r="D39" s="80">
        <f>SUM(E39:G39)</f>
        <v>2685</v>
      </c>
      <c r="E39" s="80">
        <v>2685</v>
      </c>
      <c r="F39" s="47"/>
      <c r="G39" s="48"/>
    </row>
    <row r="40" spans="1:10" ht="15.75" thickBot="1">
      <c r="A40" s="30" t="s">
        <v>69</v>
      </c>
      <c r="B40" s="53" t="s">
        <v>33</v>
      </c>
      <c r="C40" s="32"/>
      <c r="D40" s="81">
        <f>SUM(E40:G40)</f>
        <v>24500</v>
      </c>
      <c r="E40" s="81">
        <v>19500</v>
      </c>
      <c r="F40" s="62"/>
      <c r="G40" s="136">
        <v>5000</v>
      </c>
    </row>
    <row r="41" spans="1:10" ht="15.75" thickBot="1">
      <c r="A41" s="35" t="s">
        <v>70</v>
      </c>
      <c r="B41" s="54" t="s">
        <v>71</v>
      </c>
      <c r="C41" s="40">
        <v>65</v>
      </c>
      <c r="D41" s="89">
        <f>SUM(E41:G41)</f>
        <v>10</v>
      </c>
      <c r="E41" s="89">
        <v>10</v>
      </c>
      <c r="F41" s="38"/>
      <c r="G41" s="39"/>
    </row>
    <row r="42" spans="1:10" ht="15.75" thickBot="1">
      <c r="A42" s="63" t="s">
        <v>72</v>
      </c>
      <c r="B42" s="64" t="s">
        <v>73</v>
      </c>
      <c r="C42" s="65" t="s">
        <v>7</v>
      </c>
      <c r="D42" s="86">
        <f>D24-D8</f>
        <v>1632</v>
      </c>
      <c r="E42" s="86">
        <f>E24-E8</f>
        <v>382</v>
      </c>
      <c r="F42" s="66"/>
      <c r="G42" s="86">
        <f>G24-G8</f>
        <v>1250</v>
      </c>
      <c r="J42" s="100"/>
    </row>
    <row r="43" spans="1:10" ht="6.75" customHeight="1" thickBot="1">
      <c r="D43" s="3"/>
      <c r="E43" s="3"/>
      <c r="F43" s="3"/>
      <c r="G43" s="3"/>
    </row>
    <row r="44" spans="1:10">
      <c r="A44" s="70" t="s">
        <v>74</v>
      </c>
      <c r="B44" s="90" t="s">
        <v>75</v>
      </c>
      <c r="C44" s="71"/>
      <c r="D44" s="71"/>
      <c r="E44" s="71"/>
      <c r="F44" s="71"/>
      <c r="G44" s="72"/>
    </row>
    <row r="45" spans="1:10" ht="15" customHeight="1">
      <c r="A45" s="73"/>
      <c r="B45" s="189" t="s">
        <v>86</v>
      </c>
      <c r="C45" s="190"/>
      <c r="D45" s="190"/>
      <c r="E45" s="190"/>
      <c r="F45" s="190"/>
      <c r="G45" s="191"/>
    </row>
    <row r="46" spans="1:10" ht="47.25" customHeight="1" thickBot="1">
      <c r="A46" s="74"/>
      <c r="B46" s="192"/>
      <c r="C46" s="193"/>
      <c r="D46" s="193"/>
      <c r="E46" s="193"/>
      <c r="F46" s="193"/>
      <c r="G46" s="194"/>
    </row>
    <row r="47" spans="1:10">
      <c r="A47" s="25" t="s">
        <v>76</v>
      </c>
      <c r="B47" s="98" t="s">
        <v>78</v>
      </c>
      <c r="C47" s="71"/>
      <c r="D47" s="71"/>
      <c r="E47" s="26"/>
      <c r="F47" s="26"/>
      <c r="G47" s="72"/>
    </row>
    <row r="48" spans="1:10">
      <c r="A48" s="73"/>
      <c r="B48" s="99" t="s">
        <v>87</v>
      </c>
      <c r="C48" s="187"/>
      <c r="D48"/>
      <c r="G48" s="91"/>
    </row>
    <row r="49" spans="1:7" ht="15.75" thickBot="1">
      <c r="A49" s="74"/>
      <c r="B49" s="74"/>
      <c r="C49" s="23"/>
      <c r="D49" s="23"/>
      <c r="E49" s="23"/>
      <c r="F49" s="23"/>
      <c r="G49" s="24"/>
    </row>
  </sheetData>
  <mergeCells count="2">
    <mergeCell ref="B45:G46"/>
    <mergeCell ref="A5:G5"/>
  </mergeCells>
  <pageMargins left="0.71" right="0.71" top="0.79000000000000015" bottom="0.79000000000000015" header="0.31" footer="0.31"/>
  <pageSetup paperSize="9" scale="91" orientation="portrait" r:id="rId1"/>
  <headerFooter scaleWithDoc="0">
    <oddHeader>&amp;R&amp;10zpracováno dle Přílohy č. 1 Metodického materiálu k aplikaci
 právních úpravy o pravidlech rozpočtové odpovědnosti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J49"/>
  <sheetViews>
    <sheetView zoomScalePageLayoutView="150" workbookViewId="0">
      <selection activeCell="B48" sqref="B48"/>
    </sheetView>
  </sheetViews>
  <sheetFormatPr defaultColWidth="8.85546875" defaultRowHeight="15"/>
  <cols>
    <col min="1" max="1" width="8.7109375" style="1" customWidth="1"/>
    <col min="2" max="2" width="39.5703125" style="1" customWidth="1"/>
    <col min="3" max="3" width="5.85546875" style="1" customWidth="1"/>
    <col min="4" max="6" width="8.42578125" style="1" customWidth="1"/>
    <col min="7" max="7" width="7.7109375" style="1" bestFit="1" customWidth="1"/>
    <col min="8" max="16384" width="8.85546875" style="1"/>
  </cols>
  <sheetData>
    <row r="4" spans="1:8" ht="38.25" customHeight="1">
      <c r="A4" s="112" t="s">
        <v>83</v>
      </c>
      <c r="B4" s="108"/>
      <c r="C4" s="7"/>
      <c r="D4" s="7"/>
      <c r="E4" s="7"/>
      <c r="H4" s="4"/>
    </row>
    <row r="5" spans="1:8" ht="16.5" customHeight="1" thickBot="1">
      <c r="A5" s="188" t="s">
        <v>77</v>
      </c>
      <c r="B5" s="188"/>
      <c r="C5" s="188"/>
      <c r="D5" s="188"/>
      <c r="E5" s="188"/>
      <c r="F5" s="188"/>
      <c r="G5" s="188"/>
    </row>
    <row r="6" spans="1:8" ht="15" customHeight="1">
      <c r="A6" s="8">
        <v>1</v>
      </c>
      <c r="B6" s="9">
        <v>2</v>
      </c>
      <c r="C6" s="9">
        <v>3</v>
      </c>
      <c r="D6" s="9">
        <v>4</v>
      </c>
      <c r="E6" s="9">
        <v>5</v>
      </c>
      <c r="F6" s="69">
        <v>6</v>
      </c>
      <c r="G6" s="10">
        <v>7</v>
      </c>
      <c r="H6" s="2"/>
    </row>
    <row r="7" spans="1:8" ht="31.5" customHeight="1" thickBot="1">
      <c r="A7" s="141"/>
      <c r="B7" s="142"/>
      <c r="C7" s="143" t="s">
        <v>0</v>
      </c>
      <c r="D7" s="144" t="s">
        <v>1</v>
      </c>
      <c r="E7" s="144" t="s">
        <v>2</v>
      </c>
      <c r="F7" s="145" t="s">
        <v>3</v>
      </c>
      <c r="G7" s="140" t="s">
        <v>4</v>
      </c>
      <c r="H7" s="5"/>
    </row>
    <row r="8" spans="1:8" ht="15.75" thickBot="1">
      <c r="A8" s="146" t="s">
        <v>5</v>
      </c>
      <c r="B8" s="147" t="s">
        <v>6</v>
      </c>
      <c r="C8" s="148" t="s">
        <v>7</v>
      </c>
      <c r="D8" s="149">
        <f>D9+D11+D13+D14+D15+D16+D18+D22+D23</f>
        <v>977275</v>
      </c>
      <c r="E8" s="149">
        <f>E9+E11+E13+E14+E15+E16+E18+E22+E23</f>
        <v>973475</v>
      </c>
      <c r="F8" s="150"/>
      <c r="G8" s="151">
        <f>G9+G11+G13+G14+G15+G16+G18+G22+G23</f>
        <v>3800</v>
      </c>
    </row>
    <row r="9" spans="1:8">
      <c r="A9" s="76" t="s">
        <v>8</v>
      </c>
      <c r="B9" s="55" t="s">
        <v>9</v>
      </c>
      <c r="C9" s="77">
        <v>50</v>
      </c>
      <c r="D9" s="104">
        <f>SUM(E9:G9)</f>
        <v>240100</v>
      </c>
      <c r="E9" s="104">
        <v>240000</v>
      </c>
      <c r="F9" s="56"/>
      <c r="G9" s="154">
        <v>100</v>
      </c>
    </row>
    <row r="10" spans="1:8" ht="15.75" thickBot="1">
      <c r="A10" s="30" t="s">
        <v>10</v>
      </c>
      <c r="B10" s="31" t="s">
        <v>11</v>
      </c>
      <c r="C10" s="32"/>
      <c r="D10" s="155">
        <f t="shared" ref="D10:D23" si="0">SUM(E10:G10)</f>
        <v>0</v>
      </c>
      <c r="E10" s="155">
        <v>0</v>
      </c>
      <c r="F10" s="33"/>
      <c r="G10" s="34"/>
    </row>
    <row r="11" spans="1:8" ht="15.75" thickBot="1">
      <c r="A11" s="76" t="s">
        <v>12</v>
      </c>
      <c r="B11" s="55" t="s">
        <v>13</v>
      </c>
      <c r="C11" s="77">
        <v>51</v>
      </c>
      <c r="D11" s="104">
        <f t="shared" si="0"/>
        <v>81500</v>
      </c>
      <c r="E11" s="104">
        <v>79000</v>
      </c>
      <c r="F11" s="56"/>
      <c r="G11" s="154">
        <v>2500</v>
      </c>
    </row>
    <row r="12" spans="1:8" ht="15.75" thickBot="1">
      <c r="A12" s="35" t="s">
        <v>14</v>
      </c>
      <c r="B12" s="36" t="s">
        <v>15</v>
      </c>
      <c r="C12" s="37">
        <v>56</v>
      </c>
      <c r="D12" s="78">
        <f t="shared" si="0"/>
        <v>0</v>
      </c>
      <c r="E12" s="78">
        <v>0</v>
      </c>
      <c r="F12" s="38"/>
      <c r="G12" s="39"/>
    </row>
    <row r="13" spans="1:8" ht="15.75" thickBot="1">
      <c r="A13" s="184" t="s">
        <v>16</v>
      </c>
      <c r="B13" s="185" t="s">
        <v>17</v>
      </c>
      <c r="C13" s="40">
        <v>57</v>
      </c>
      <c r="D13" s="89">
        <f t="shared" si="0"/>
        <v>-55000</v>
      </c>
      <c r="E13" s="89">
        <v>-55000</v>
      </c>
      <c r="F13" s="38"/>
      <c r="G13" s="39"/>
    </row>
    <row r="14" spans="1:8" ht="15.75" thickBot="1">
      <c r="A14" s="27" t="s">
        <v>18</v>
      </c>
      <c r="B14" s="55" t="s">
        <v>19</v>
      </c>
      <c r="C14" s="77">
        <v>52</v>
      </c>
      <c r="D14" s="104">
        <f t="shared" si="0"/>
        <v>424700</v>
      </c>
      <c r="E14" s="104">
        <v>424000</v>
      </c>
      <c r="F14" s="56"/>
      <c r="G14" s="154">
        <v>700</v>
      </c>
    </row>
    <row r="15" spans="1:8" ht="15.75" thickBot="1">
      <c r="A15" s="184" t="s">
        <v>20</v>
      </c>
      <c r="B15" s="185" t="s">
        <v>21</v>
      </c>
      <c r="C15" s="40">
        <v>53</v>
      </c>
      <c r="D15" s="89">
        <f t="shared" si="0"/>
        <v>200</v>
      </c>
      <c r="E15" s="89">
        <v>200</v>
      </c>
      <c r="F15" s="38"/>
      <c r="G15" s="39"/>
    </row>
    <row r="16" spans="1:8">
      <c r="A16" s="27" t="s">
        <v>22</v>
      </c>
      <c r="B16" s="55" t="s">
        <v>23</v>
      </c>
      <c r="C16" s="77">
        <v>54</v>
      </c>
      <c r="D16" s="104">
        <f t="shared" si="0"/>
        <v>65500</v>
      </c>
      <c r="E16" s="104">
        <f>65000</f>
        <v>65000</v>
      </c>
      <c r="F16" s="56"/>
      <c r="G16" s="154">
        <v>500</v>
      </c>
    </row>
    <row r="17" spans="1:7" ht="15.75" thickBot="1">
      <c r="A17" s="30" t="s">
        <v>24</v>
      </c>
      <c r="B17" s="41" t="s">
        <v>25</v>
      </c>
      <c r="C17" s="42"/>
      <c r="D17" s="83">
        <f t="shared" si="0"/>
        <v>800</v>
      </c>
      <c r="E17" s="83">
        <v>800</v>
      </c>
      <c r="F17" s="33"/>
      <c r="G17" s="34"/>
    </row>
    <row r="18" spans="1:7" ht="25.5">
      <c r="A18" s="152" t="s">
        <v>26</v>
      </c>
      <c r="B18" s="153" t="s">
        <v>27</v>
      </c>
      <c r="C18" s="77">
        <v>55</v>
      </c>
      <c r="D18" s="118">
        <f t="shared" si="0"/>
        <v>220000</v>
      </c>
      <c r="E18" s="118">
        <v>220000</v>
      </c>
      <c r="F18" s="56"/>
      <c r="G18" s="57"/>
    </row>
    <row r="19" spans="1:7">
      <c r="A19" s="137" t="s">
        <v>28</v>
      </c>
      <c r="B19" s="138" t="s">
        <v>29</v>
      </c>
      <c r="C19" s="46"/>
      <c r="D19" s="80">
        <f t="shared" si="0"/>
        <v>191158</v>
      </c>
      <c r="E19" s="80">
        <v>191158</v>
      </c>
      <c r="F19" s="47"/>
      <c r="G19" s="48"/>
    </row>
    <row r="20" spans="1:7">
      <c r="A20" s="137" t="s">
        <v>30</v>
      </c>
      <c r="B20" s="138" t="s">
        <v>31</v>
      </c>
      <c r="C20" s="46"/>
      <c r="D20" s="104">
        <f t="shared" si="0"/>
        <v>0</v>
      </c>
      <c r="E20" s="80">
        <v>0</v>
      </c>
      <c r="F20" s="47"/>
      <c r="G20" s="48"/>
    </row>
    <row r="21" spans="1:7" ht="15.75" thickBot="1">
      <c r="A21" s="137" t="s">
        <v>32</v>
      </c>
      <c r="B21" s="139" t="s">
        <v>33</v>
      </c>
      <c r="C21" s="50"/>
      <c r="D21" s="81">
        <f t="shared" si="0"/>
        <v>1000</v>
      </c>
      <c r="E21" s="81">
        <v>1000</v>
      </c>
      <c r="F21" s="33"/>
      <c r="G21" s="34"/>
    </row>
    <row r="22" spans="1:7" ht="15.75" thickBot="1">
      <c r="A22" s="35" t="s">
        <v>34</v>
      </c>
      <c r="B22" s="93" t="s">
        <v>35</v>
      </c>
      <c r="C22" s="94">
        <v>58</v>
      </c>
      <c r="D22" s="87">
        <f t="shared" si="0"/>
        <v>75</v>
      </c>
      <c r="E22" s="87">
        <v>75</v>
      </c>
      <c r="F22" s="95"/>
      <c r="G22" s="67"/>
    </row>
    <row r="23" spans="1:7" ht="15.75" thickBot="1">
      <c r="A23" s="92" t="s">
        <v>36</v>
      </c>
      <c r="B23" s="116" t="s">
        <v>37</v>
      </c>
      <c r="C23" s="117">
        <v>59</v>
      </c>
      <c r="D23" s="104">
        <f t="shared" si="0"/>
        <v>200</v>
      </c>
      <c r="E23" s="118">
        <v>200</v>
      </c>
      <c r="F23" s="119"/>
      <c r="G23" s="120"/>
    </row>
    <row r="24" spans="1:7" ht="15.75" thickBot="1">
      <c r="A24" s="124" t="s">
        <v>38</v>
      </c>
      <c r="B24" s="125" t="s">
        <v>39</v>
      </c>
      <c r="C24" s="126" t="s">
        <v>7</v>
      </c>
      <c r="D24" s="68">
        <f>SUM(D25,D30,D34,D41)</f>
        <v>979219</v>
      </c>
      <c r="E24" s="68">
        <f>SUM(E25,E29,E30,E34,E41)</f>
        <v>974169</v>
      </c>
      <c r="F24" s="127"/>
      <c r="G24" s="68">
        <f>SUM(G25,G29,G30,G34,G41)</f>
        <v>5050</v>
      </c>
    </row>
    <row r="25" spans="1:7">
      <c r="A25" s="27" t="s">
        <v>40</v>
      </c>
      <c r="B25" s="121" t="s">
        <v>41</v>
      </c>
      <c r="C25" s="122">
        <v>69</v>
      </c>
      <c r="D25" s="104">
        <f t="shared" ref="D25:D30" si="1">SUM(E25:G25)</f>
        <v>684159</v>
      </c>
      <c r="E25" s="123">
        <f>SUM(E26:E28)</f>
        <v>684159</v>
      </c>
      <c r="F25" s="56"/>
      <c r="G25" s="57"/>
    </row>
    <row r="26" spans="1:7">
      <c r="A26" s="44" t="s">
        <v>42</v>
      </c>
      <c r="B26" s="51" t="s">
        <v>43</v>
      </c>
      <c r="C26" s="96"/>
      <c r="D26" s="115">
        <f t="shared" si="1"/>
        <v>325159</v>
      </c>
      <c r="E26" s="113">
        <v>325159</v>
      </c>
      <c r="F26" s="47"/>
      <c r="G26" s="48"/>
    </row>
    <row r="27" spans="1:7">
      <c r="A27" s="44" t="s">
        <v>44</v>
      </c>
      <c r="B27" s="51" t="s">
        <v>45</v>
      </c>
      <c r="C27" s="96"/>
      <c r="D27" s="115">
        <f t="shared" si="1"/>
        <v>359000</v>
      </c>
      <c r="E27" s="114">
        <v>359000</v>
      </c>
      <c r="F27" s="47"/>
      <c r="G27" s="48"/>
    </row>
    <row r="28" spans="1:7" ht="15.75" thickBot="1">
      <c r="A28" s="128" t="s">
        <v>46</v>
      </c>
      <c r="B28" s="129" t="s">
        <v>33</v>
      </c>
      <c r="C28" s="130"/>
      <c r="D28" s="131">
        <f t="shared" si="1"/>
        <v>0</v>
      </c>
      <c r="E28" s="132">
        <v>0</v>
      </c>
      <c r="F28" s="133"/>
      <c r="G28" s="134"/>
    </row>
    <row r="29" spans="1:7" ht="15.75" thickBot="1">
      <c r="A29" s="35" t="s">
        <v>47</v>
      </c>
      <c r="B29" s="54" t="s">
        <v>48</v>
      </c>
      <c r="C29" s="40">
        <v>68</v>
      </c>
      <c r="D29" s="85">
        <f t="shared" si="1"/>
        <v>0</v>
      </c>
      <c r="E29" s="85">
        <v>0</v>
      </c>
      <c r="F29" s="38"/>
      <c r="G29" s="39"/>
    </row>
    <row r="30" spans="1:7">
      <c r="A30" s="76" t="s">
        <v>49</v>
      </c>
      <c r="B30" s="55" t="s">
        <v>50</v>
      </c>
      <c r="C30" s="77">
        <v>60</v>
      </c>
      <c r="D30" s="84">
        <f t="shared" si="1"/>
        <v>50050</v>
      </c>
      <c r="E30" s="84">
        <v>50000</v>
      </c>
      <c r="F30" s="56"/>
      <c r="G30" s="154">
        <v>50</v>
      </c>
    </row>
    <row r="31" spans="1:7">
      <c r="A31" s="44" t="s">
        <v>51</v>
      </c>
      <c r="B31" s="51" t="s">
        <v>52</v>
      </c>
      <c r="C31" s="46"/>
      <c r="D31" s="80">
        <v>0</v>
      </c>
      <c r="E31" s="80">
        <v>0</v>
      </c>
      <c r="F31" s="47"/>
      <c r="G31" s="48"/>
    </row>
    <row r="32" spans="1:7">
      <c r="A32" s="44" t="s">
        <v>53</v>
      </c>
      <c r="B32" s="58" t="s">
        <v>54</v>
      </c>
      <c r="C32" s="46"/>
      <c r="D32" s="82">
        <f>SUM(E32:G32)</f>
        <v>48050</v>
      </c>
      <c r="E32" s="82">
        <v>48000</v>
      </c>
      <c r="F32" s="61"/>
      <c r="G32" s="154">
        <v>50</v>
      </c>
    </row>
    <row r="33" spans="1:10" ht="15.75" thickBot="1">
      <c r="A33" s="44" t="s">
        <v>55</v>
      </c>
      <c r="B33" s="49" t="s">
        <v>56</v>
      </c>
      <c r="C33" s="50"/>
      <c r="D33" s="81">
        <v>0</v>
      </c>
      <c r="E33" s="81">
        <v>0</v>
      </c>
      <c r="F33" s="33"/>
      <c r="G33" s="34"/>
    </row>
    <row r="34" spans="1:10">
      <c r="A34" s="27" t="s">
        <v>57</v>
      </c>
      <c r="B34" s="28" t="s">
        <v>58</v>
      </c>
      <c r="C34" s="59">
        <v>64</v>
      </c>
      <c r="D34" s="84">
        <f>SUM(E34:G34)</f>
        <v>245000</v>
      </c>
      <c r="E34" s="84">
        <v>240000</v>
      </c>
      <c r="F34" s="29"/>
      <c r="G34" s="135">
        <f>G35+G40</f>
        <v>5000</v>
      </c>
    </row>
    <row r="35" spans="1:10">
      <c r="A35" s="44" t="s">
        <v>59</v>
      </c>
      <c r="B35" s="60" t="s">
        <v>60</v>
      </c>
      <c r="C35" s="52"/>
      <c r="D35" s="80">
        <f>SUM(E35:G35)</f>
        <v>20000</v>
      </c>
      <c r="E35" s="80">
        <v>20000</v>
      </c>
      <c r="F35" s="47"/>
      <c r="G35" s="48"/>
    </row>
    <row r="36" spans="1:10">
      <c r="A36" s="44" t="s">
        <v>61</v>
      </c>
      <c r="B36" s="51" t="s">
        <v>62</v>
      </c>
      <c r="C36" s="52"/>
      <c r="D36" s="80">
        <v>0</v>
      </c>
      <c r="E36" s="80">
        <v>0</v>
      </c>
      <c r="F36" s="47"/>
      <c r="G36" s="48"/>
    </row>
    <row r="37" spans="1:10">
      <c r="A37" s="44" t="s">
        <v>63</v>
      </c>
      <c r="B37" s="51" t="s">
        <v>64</v>
      </c>
      <c r="C37" s="52"/>
      <c r="D37" s="80">
        <f>SUM(E37:G37)</f>
        <v>0</v>
      </c>
      <c r="E37" s="80">
        <v>0</v>
      </c>
      <c r="F37" s="47"/>
      <c r="G37" s="48"/>
    </row>
    <row r="38" spans="1:10">
      <c r="A38" s="44" t="s">
        <v>65</v>
      </c>
      <c r="B38" s="51" t="s">
        <v>66</v>
      </c>
      <c r="C38" s="52"/>
      <c r="D38" s="82">
        <f>E38</f>
        <v>0</v>
      </c>
      <c r="E38" s="82">
        <v>0</v>
      </c>
      <c r="F38" s="47"/>
      <c r="G38" s="48"/>
    </row>
    <row r="39" spans="1:10">
      <c r="A39" s="44" t="s">
        <v>67</v>
      </c>
      <c r="B39" s="51" t="s">
        <v>68</v>
      </c>
      <c r="C39" s="52"/>
      <c r="D39" s="80">
        <f>SUM(E39:G39)</f>
        <v>2685</v>
      </c>
      <c r="E39" s="80">
        <v>2685</v>
      </c>
      <c r="F39" s="47"/>
      <c r="G39" s="48"/>
    </row>
    <row r="40" spans="1:10" ht="15.75" thickBot="1">
      <c r="A40" s="30" t="s">
        <v>69</v>
      </c>
      <c r="B40" s="53" t="s">
        <v>33</v>
      </c>
      <c r="C40" s="32"/>
      <c r="D40" s="81">
        <f>SUM(E40:G40)</f>
        <v>7500</v>
      </c>
      <c r="E40" s="81">
        <v>2500</v>
      </c>
      <c r="F40" s="62"/>
      <c r="G40" s="136">
        <v>5000</v>
      </c>
    </row>
    <row r="41" spans="1:10" ht="15.75" thickBot="1">
      <c r="A41" s="35" t="s">
        <v>70</v>
      </c>
      <c r="B41" s="54" t="s">
        <v>71</v>
      </c>
      <c r="C41" s="40">
        <v>65</v>
      </c>
      <c r="D41" s="89">
        <f>SUM(E41:G41)</f>
        <v>10</v>
      </c>
      <c r="E41" s="89">
        <v>10</v>
      </c>
      <c r="F41" s="38"/>
      <c r="G41" s="39"/>
    </row>
    <row r="42" spans="1:10" ht="15.75" thickBot="1">
      <c r="A42" s="63" t="s">
        <v>72</v>
      </c>
      <c r="B42" s="64" t="s">
        <v>73</v>
      </c>
      <c r="C42" s="65" t="s">
        <v>7</v>
      </c>
      <c r="D42" s="86">
        <f>D24-D8</f>
        <v>1944</v>
      </c>
      <c r="E42" s="86">
        <f>E24-E8</f>
        <v>694</v>
      </c>
      <c r="F42" s="66"/>
      <c r="G42" s="86">
        <f>G24-G8</f>
        <v>1250</v>
      </c>
      <c r="J42" s="100"/>
    </row>
    <row r="43" spans="1:10" ht="6.75" customHeight="1" thickBot="1">
      <c r="D43" s="3"/>
      <c r="E43" s="3"/>
      <c r="F43" s="3"/>
      <c r="G43" s="3"/>
    </row>
    <row r="44" spans="1:10">
      <c r="A44" s="70" t="s">
        <v>74</v>
      </c>
      <c r="B44" s="90" t="s">
        <v>75</v>
      </c>
      <c r="C44" s="71"/>
      <c r="D44" s="71"/>
      <c r="E44" s="71"/>
      <c r="F44" s="71"/>
      <c r="G44" s="72"/>
    </row>
    <row r="45" spans="1:10" ht="15" customHeight="1">
      <c r="A45" s="73"/>
      <c r="B45" s="189" t="s">
        <v>86</v>
      </c>
      <c r="C45" s="190"/>
      <c r="D45" s="190"/>
      <c r="E45" s="190"/>
      <c r="F45" s="190"/>
      <c r="G45" s="191"/>
    </row>
    <row r="46" spans="1:10" ht="47.25" customHeight="1" thickBot="1">
      <c r="A46" s="74"/>
      <c r="B46" s="192"/>
      <c r="C46" s="193"/>
      <c r="D46" s="193"/>
      <c r="E46" s="193"/>
      <c r="F46" s="193"/>
      <c r="G46" s="194"/>
    </row>
    <row r="47" spans="1:10">
      <c r="A47" s="25" t="s">
        <v>76</v>
      </c>
      <c r="B47" s="98" t="s">
        <v>78</v>
      </c>
      <c r="C47" s="71"/>
      <c r="D47" s="71"/>
      <c r="E47" s="26"/>
      <c r="F47" s="26"/>
      <c r="G47" s="72"/>
    </row>
    <row r="48" spans="1:10">
      <c r="A48" s="73"/>
      <c r="B48" s="99" t="s">
        <v>87</v>
      </c>
      <c r="C48" s="187"/>
      <c r="D48"/>
      <c r="G48" s="91"/>
    </row>
    <row r="49" spans="1:7" ht="15.75" thickBot="1">
      <c r="A49" s="74"/>
      <c r="B49" s="74"/>
      <c r="C49" s="23"/>
      <c r="D49" s="23"/>
      <c r="E49" s="23"/>
      <c r="F49" s="23"/>
      <c r="G49" s="24"/>
    </row>
  </sheetData>
  <mergeCells count="2">
    <mergeCell ref="A5:G5"/>
    <mergeCell ref="B45:G46"/>
  </mergeCells>
  <pageMargins left="0.71" right="0.71" top="0.79000000000000015" bottom="0.79000000000000015" header="0.31" footer="0.31"/>
  <pageSetup paperSize="9" scale="91" orientation="portrait" r:id="rId1"/>
  <headerFooter scaleWithDoc="0">
    <oddHeader>&amp;R&amp;10zpracováno dle Přílohy č. 1 Metodického materiálu k aplikaci
 právních úpravy o pravidlech rozpočtové odpovědnosti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J49"/>
  <sheetViews>
    <sheetView tabSelected="1" zoomScalePageLayoutView="150" workbookViewId="0">
      <selection activeCell="A4" sqref="A4"/>
    </sheetView>
  </sheetViews>
  <sheetFormatPr defaultColWidth="8.85546875" defaultRowHeight="15"/>
  <cols>
    <col min="1" max="1" width="8.7109375" style="1" customWidth="1"/>
    <col min="2" max="2" width="39.5703125" style="1" customWidth="1"/>
    <col min="3" max="3" width="5.85546875" style="1" customWidth="1"/>
    <col min="4" max="6" width="8.42578125" style="1" customWidth="1"/>
    <col min="7" max="7" width="7.7109375" style="1" bestFit="1" customWidth="1"/>
    <col min="8" max="16384" width="8.85546875" style="1"/>
  </cols>
  <sheetData>
    <row r="4" spans="1:8" ht="38.25" customHeight="1">
      <c r="A4" s="112" t="s">
        <v>89</v>
      </c>
      <c r="B4" s="108"/>
      <c r="C4" s="7"/>
      <c r="D4" s="7"/>
      <c r="E4" s="7"/>
      <c r="H4" s="4"/>
    </row>
    <row r="5" spans="1:8" ht="16.5" customHeight="1" thickBot="1">
      <c r="A5" s="188" t="s">
        <v>77</v>
      </c>
      <c r="B5" s="188"/>
      <c r="C5" s="188"/>
      <c r="D5" s="188"/>
      <c r="E5" s="188"/>
      <c r="F5" s="188"/>
      <c r="G5" s="188"/>
    </row>
    <row r="6" spans="1:8" ht="15" customHeight="1">
      <c r="A6" s="8">
        <v>1</v>
      </c>
      <c r="B6" s="9">
        <v>2</v>
      </c>
      <c r="C6" s="9">
        <v>3</v>
      </c>
      <c r="D6" s="9">
        <v>4</v>
      </c>
      <c r="E6" s="9">
        <v>5</v>
      </c>
      <c r="F6" s="69">
        <v>6</v>
      </c>
      <c r="G6" s="10">
        <v>7</v>
      </c>
      <c r="H6" s="2"/>
    </row>
    <row r="7" spans="1:8" ht="31.5" customHeight="1" thickBot="1">
      <c r="A7" s="141"/>
      <c r="B7" s="142"/>
      <c r="C7" s="143" t="s">
        <v>0</v>
      </c>
      <c r="D7" s="144" t="s">
        <v>1</v>
      </c>
      <c r="E7" s="144" t="s">
        <v>2</v>
      </c>
      <c r="F7" s="145" t="s">
        <v>3</v>
      </c>
      <c r="G7" s="140" t="s">
        <v>4</v>
      </c>
      <c r="H7" s="5"/>
    </row>
    <row r="8" spans="1:8" ht="15.75" thickBot="1">
      <c r="A8" s="146" t="s">
        <v>5</v>
      </c>
      <c r="B8" s="147" t="s">
        <v>6</v>
      </c>
      <c r="C8" s="148" t="s">
        <v>7</v>
      </c>
      <c r="D8" s="149">
        <f>D9+D11+D13+D14+D15+D16+D18+D22+D23</f>
        <v>979275</v>
      </c>
      <c r="E8" s="149">
        <f>E9+E11+E13+E14+E15+E16+E18+E22+E23</f>
        <v>975475</v>
      </c>
      <c r="F8" s="150"/>
      <c r="G8" s="151">
        <f>G9+G11+G13+G14+G15+G16+G18+G22+G23</f>
        <v>3800</v>
      </c>
    </row>
    <row r="9" spans="1:8">
      <c r="A9" s="76" t="s">
        <v>8</v>
      </c>
      <c r="B9" s="55" t="s">
        <v>9</v>
      </c>
      <c r="C9" s="77">
        <v>50</v>
      </c>
      <c r="D9" s="104">
        <f>SUM(E9:G9)</f>
        <v>245100</v>
      </c>
      <c r="E9" s="104">
        <v>245000</v>
      </c>
      <c r="F9" s="56"/>
      <c r="G9" s="154">
        <v>100</v>
      </c>
    </row>
    <row r="10" spans="1:8" ht="15.75" thickBot="1">
      <c r="A10" s="30" t="s">
        <v>10</v>
      </c>
      <c r="B10" s="31" t="s">
        <v>11</v>
      </c>
      <c r="C10" s="32"/>
      <c r="D10" s="155">
        <f t="shared" ref="D10:D23" si="0">SUM(E10:G10)</f>
        <v>0</v>
      </c>
      <c r="E10" s="155">
        <v>0</v>
      </c>
      <c r="F10" s="33"/>
      <c r="G10" s="34"/>
    </row>
    <row r="11" spans="1:8" ht="15.75" thickBot="1">
      <c r="A11" s="76" t="s">
        <v>12</v>
      </c>
      <c r="B11" s="55" t="s">
        <v>13</v>
      </c>
      <c r="C11" s="77">
        <v>51</v>
      </c>
      <c r="D11" s="104">
        <f t="shared" si="0"/>
        <v>82500</v>
      </c>
      <c r="E11" s="104">
        <v>80000</v>
      </c>
      <c r="F11" s="56"/>
      <c r="G11" s="154">
        <v>2500</v>
      </c>
    </row>
    <row r="12" spans="1:8" ht="15.75" thickBot="1">
      <c r="A12" s="35" t="s">
        <v>14</v>
      </c>
      <c r="B12" s="36" t="s">
        <v>15</v>
      </c>
      <c r="C12" s="37">
        <v>56</v>
      </c>
      <c r="D12" s="78">
        <f t="shared" si="0"/>
        <v>0</v>
      </c>
      <c r="E12" s="78">
        <v>0</v>
      </c>
      <c r="F12" s="38"/>
      <c r="G12" s="39"/>
    </row>
    <row r="13" spans="1:8" ht="15.75" thickBot="1">
      <c r="A13" s="184" t="s">
        <v>16</v>
      </c>
      <c r="B13" s="185" t="s">
        <v>17</v>
      </c>
      <c r="C13" s="40">
        <v>57</v>
      </c>
      <c r="D13" s="89">
        <f t="shared" si="0"/>
        <v>-60000</v>
      </c>
      <c r="E13" s="89">
        <v>-60000</v>
      </c>
      <c r="F13" s="38"/>
      <c r="G13" s="39"/>
    </row>
    <row r="14" spans="1:8" ht="15.75" thickBot="1">
      <c r="A14" s="27" t="s">
        <v>18</v>
      </c>
      <c r="B14" s="55" t="s">
        <v>19</v>
      </c>
      <c r="C14" s="77">
        <v>52</v>
      </c>
      <c r="D14" s="104">
        <f t="shared" si="0"/>
        <v>425700</v>
      </c>
      <c r="E14" s="104">
        <v>425000</v>
      </c>
      <c r="F14" s="56"/>
      <c r="G14" s="154">
        <v>700</v>
      </c>
    </row>
    <row r="15" spans="1:8" ht="15.75" thickBot="1">
      <c r="A15" s="184" t="s">
        <v>20</v>
      </c>
      <c r="B15" s="185" t="s">
        <v>21</v>
      </c>
      <c r="C15" s="40">
        <v>53</v>
      </c>
      <c r="D15" s="89">
        <f t="shared" si="0"/>
        <v>200</v>
      </c>
      <c r="E15" s="89">
        <v>200</v>
      </c>
      <c r="F15" s="38"/>
      <c r="G15" s="39"/>
    </row>
    <row r="16" spans="1:8">
      <c r="A16" s="27" t="s">
        <v>22</v>
      </c>
      <c r="B16" s="55" t="s">
        <v>23</v>
      </c>
      <c r="C16" s="77">
        <v>54</v>
      </c>
      <c r="D16" s="104">
        <f t="shared" si="0"/>
        <v>65500</v>
      </c>
      <c r="E16" s="104">
        <v>65000</v>
      </c>
      <c r="F16" s="56"/>
      <c r="G16" s="154">
        <v>500</v>
      </c>
    </row>
    <row r="17" spans="1:7" ht="15.75" thickBot="1">
      <c r="A17" s="30" t="s">
        <v>24</v>
      </c>
      <c r="B17" s="41" t="s">
        <v>25</v>
      </c>
      <c r="C17" s="42"/>
      <c r="D17" s="83">
        <f t="shared" si="0"/>
        <v>800</v>
      </c>
      <c r="E17" s="83">
        <v>800</v>
      </c>
      <c r="F17" s="33"/>
      <c r="G17" s="34"/>
    </row>
    <row r="18" spans="1:7" ht="25.5">
      <c r="A18" s="152" t="s">
        <v>26</v>
      </c>
      <c r="B18" s="153" t="s">
        <v>27</v>
      </c>
      <c r="C18" s="77">
        <v>55</v>
      </c>
      <c r="D18" s="118">
        <f t="shared" si="0"/>
        <v>220000</v>
      </c>
      <c r="E18" s="118">
        <v>220000</v>
      </c>
      <c r="F18" s="56"/>
      <c r="G18" s="57"/>
    </row>
    <row r="19" spans="1:7">
      <c r="A19" s="137" t="s">
        <v>28</v>
      </c>
      <c r="B19" s="138" t="s">
        <v>29</v>
      </c>
      <c r="C19" s="46"/>
      <c r="D19" s="80">
        <f t="shared" si="0"/>
        <v>210000</v>
      </c>
      <c r="E19" s="80">
        <v>210000</v>
      </c>
      <c r="F19" s="47"/>
      <c r="G19" s="48"/>
    </row>
    <row r="20" spans="1:7">
      <c r="A20" s="137" t="s">
        <v>30</v>
      </c>
      <c r="B20" s="138" t="s">
        <v>31</v>
      </c>
      <c r="C20" s="46"/>
      <c r="D20" s="104">
        <f t="shared" si="0"/>
        <v>0</v>
      </c>
      <c r="E20" s="80">
        <v>0</v>
      </c>
      <c r="F20" s="47"/>
      <c r="G20" s="48"/>
    </row>
    <row r="21" spans="1:7" ht="15.75" thickBot="1">
      <c r="A21" s="137" t="s">
        <v>32</v>
      </c>
      <c r="B21" s="139" t="s">
        <v>33</v>
      </c>
      <c r="C21" s="50"/>
      <c r="D21" s="81">
        <f t="shared" si="0"/>
        <v>1000</v>
      </c>
      <c r="E21" s="81">
        <v>1000</v>
      </c>
      <c r="F21" s="33"/>
      <c r="G21" s="34"/>
    </row>
    <row r="22" spans="1:7" ht="15.75" thickBot="1">
      <c r="A22" s="35" t="s">
        <v>34</v>
      </c>
      <c r="B22" s="93" t="s">
        <v>35</v>
      </c>
      <c r="C22" s="94">
        <v>58</v>
      </c>
      <c r="D22" s="87">
        <f t="shared" si="0"/>
        <v>75</v>
      </c>
      <c r="E22" s="87">
        <v>75</v>
      </c>
      <c r="F22" s="95"/>
      <c r="G22" s="67"/>
    </row>
    <row r="23" spans="1:7" ht="15.75" thickBot="1">
      <c r="A23" s="92" t="s">
        <v>36</v>
      </c>
      <c r="B23" s="116" t="s">
        <v>37</v>
      </c>
      <c r="C23" s="117">
        <v>59</v>
      </c>
      <c r="D23" s="104">
        <f t="shared" si="0"/>
        <v>200</v>
      </c>
      <c r="E23" s="118">
        <v>200</v>
      </c>
      <c r="F23" s="119"/>
      <c r="G23" s="120"/>
    </row>
    <row r="24" spans="1:7" ht="15.75" thickBot="1">
      <c r="A24" s="124" t="s">
        <v>38</v>
      </c>
      <c r="B24" s="125" t="s">
        <v>39</v>
      </c>
      <c r="C24" s="126" t="s">
        <v>7</v>
      </c>
      <c r="D24" s="68">
        <f>SUM(D25,D30,D34,D41)</f>
        <v>982060</v>
      </c>
      <c r="E24" s="68">
        <f>SUM(E25,E29,E30,E34,E41)</f>
        <v>977010</v>
      </c>
      <c r="F24" s="127"/>
      <c r="G24" s="68">
        <f>SUM(G25,G29,G30,G34,G41)</f>
        <v>5050</v>
      </c>
    </row>
    <row r="25" spans="1:7">
      <c r="A25" s="27" t="s">
        <v>40</v>
      </c>
      <c r="B25" s="121" t="s">
        <v>41</v>
      </c>
      <c r="C25" s="122">
        <v>69</v>
      </c>
      <c r="D25" s="104">
        <f t="shared" ref="D25:D30" si="1">SUM(E25:G25)</f>
        <v>682000</v>
      </c>
      <c r="E25" s="123">
        <f>SUM(E26:E28)</f>
        <v>682000</v>
      </c>
      <c r="F25" s="56"/>
      <c r="G25" s="57"/>
    </row>
    <row r="26" spans="1:7">
      <c r="A26" s="44" t="s">
        <v>42</v>
      </c>
      <c r="B26" s="51" t="s">
        <v>43</v>
      </c>
      <c r="C26" s="96"/>
      <c r="D26" s="115">
        <f t="shared" si="1"/>
        <v>332000</v>
      </c>
      <c r="E26" s="113">
        <v>332000</v>
      </c>
      <c r="F26" s="47"/>
      <c r="G26" s="48"/>
    </row>
    <row r="27" spans="1:7">
      <c r="A27" s="44" t="s">
        <v>44</v>
      </c>
      <c r="B27" s="51" t="s">
        <v>45</v>
      </c>
      <c r="C27" s="96"/>
      <c r="D27" s="115">
        <f t="shared" si="1"/>
        <v>350000</v>
      </c>
      <c r="E27" s="114">
        <v>350000</v>
      </c>
      <c r="F27" s="47"/>
      <c r="G27" s="48"/>
    </row>
    <row r="28" spans="1:7" ht="15.75" thickBot="1">
      <c r="A28" s="128" t="s">
        <v>46</v>
      </c>
      <c r="B28" s="129" t="s">
        <v>33</v>
      </c>
      <c r="C28" s="130"/>
      <c r="D28" s="131">
        <f t="shared" si="1"/>
        <v>0</v>
      </c>
      <c r="E28" s="132">
        <v>0</v>
      </c>
      <c r="F28" s="133"/>
      <c r="G28" s="134"/>
    </row>
    <row r="29" spans="1:7" ht="15.75" thickBot="1">
      <c r="A29" s="35" t="s">
        <v>47</v>
      </c>
      <c r="B29" s="54" t="s">
        <v>48</v>
      </c>
      <c r="C29" s="40">
        <v>68</v>
      </c>
      <c r="D29" s="85">
        <f t="shared" si="1"/>
        <v>0</v>
      </c>
      <c r="E29" s="85">
        <v>0</v>
      </c>
      <c r="F29" s="38"/>
      <c r="G29" s="39"/>
    </row>
    <row r="30" spans="1:7">
      <c r="A30" s="76" t="s">
        <v>49</v>
      </c>
      <c r="B30" s="55" t="s">
        <v>50</v>
      </c>
      <c r="C30" s="77">
        <v>60</v>
      </c>
      <c r="D30" s="84">
        <f t="shared" si="1"/>
        <v>50050</v>
      </c>
      <c r="E30" s="84">
        <v>50000</v>
      </c>
      <c r="F30" s="56"/>
      <c r="G30" s="154">
        <v>50</v>
      </c>
    </row>
    <row r="31" spans="1:7">
      <c r="A31" s="44" t="s">
        <v>51</v>
      </c>
      <c r="B31" s="51" t="s">
        <v>52</v>
      </c>
      <c r="C31" s="46"/>
      <c r="D31" s="80">
        <v>0</v>
      </c>
      <c r="E31" s="80">
        <v>0</v>
      </c>
      <c r="F31" s="47"/>
      <c r="G31" s="48"/>
    </row>
    <row r="32" spans="1:7">
      <c r="A32" s="44" t="s">
        <v>53</v>
      </c>
      <c r="B32" s="58" t="s">
        <v>54</v>
      </c>
      <c r="C32" s="46"/>
      <c r="D32" s="82">
        <f>SUM(E32:G32)</f>
        <v>48050</v>
      </c>
      <c r="E32" s="82">
        <v>48000</v>
      </c>
      <c r="F32" s="61"/>
      <c r="G32" s="154">
        <v>50</v>
      </c>
    </row>
    <row r="33" spans="1:10" ht="15.75" thickBot="1">
      <c r="A33" s="44" t="s">
        <v>55</v>
      </c>
      <c r="B33" s="49" t="s">
        <v>56</v>
      </c>
      <c r="C33" s="50"/>
      <c r="D33" s="81">
        <v>0</v>
      </c>
      <c r="E33" s="81">
        <v>0</v>
      </c>
      <c r="F33" s="33"/>
      <c r="G33" s="34"/>
    </row>
    <row r="34" spans="1:10">
      <c r="A34" s="27" t="s">
        <v>57</v>
      </c>
      <c r="B34" s="28" t="s">
        <v>58</v>
      </c>
      <c r="C34" s="59">
        <v>64</v>
      </c>
      <c r="D34" s="84">
        <f>SUM(E34:G34)</f>
        <v>250000</v>
      </c>
      <c r="E34" s="84">
        <v>245000</v>
      </c>
      <c r="F34" s="29"/>
      <c r="G34" s="135">
        <f>G35+G40</f>
        <v>5000</v>
      </c>
    </row>
    <row r="35" spans="1:10">
      <c r="A35" s="44" t="s">
        <v>59</v>
      </c>
      <c r="B35" s="60" t="s">
        <v>60</v>
      </c>
      <c r="C35" s="52"/>
      <c r="D35" s="80">
        <f>SUM(E35:G35)</f>
        <v>20000</v>
      </c>
      <c r="E35" s="80">
        <v>20000</v>
      </c>
      <c r="F35" s="47"/>
      <c r="G35" s="48"/>
    </row>
    <row r="36" spans="1:10">
      <c r="A36" s="44" t="s">
        <v>61</v>
      </c>
      <c r="B36" s="51" t="s">
        <v>62</v>
      </c>
      <c r="C36" s="52"/>
      <c r="D36" s="80">
        <v>0</v>
      </c>
      <c r="E36" s="80">
        <v>0</v>
      </c>
      <c r="F36" s="47"/>
      <c r="G36" s="48"/>
    </row>
    <row r="37" spans="1:10">
      <c r="A37" s="44" t="s">
        <v>63</v>
      </c>
      <c r="B37" s="51" t="s">
        <v>64</v>
      </c>
      <c r="C37" s="52"/>
      <c r="D37" s="80">
        <f>SUM(E37:G37)</f>
        <v>0</v>
      </c>
      <c r="E37" s="80">
        <v>0</v>
      </c>
      <c r="F37" s="47"/>
      <c r="G37" s="48"/>
    </row>
    <row r="38" spans="1:10">
      <c r="A38" s="44" t="s">
        <v>65</v>
      </c>
      <c r="B38" s="51" t="s">
        <v>66</v>
      </c>
      <c r="C38" s="52"/>
      <c r="D38" s="82">
        <f>E38</f>
        <v>0</v>
      </c>
      <c r="E38" s="82">
        <v>0</v>
      </c>
      <c r="F38" s="47"/>
      <c r="G38" s="48"/>
    </row>
    <row r="39" spans="1:10">
      <c r="A39" s="44" t="s">
        <v>67</v>
      </c>
      <c r="B39" s="51" t="s">
        <v>68</v>
      </c>
      <c r="C39" s="52"/>
      <c r="D39" s="80">
        <f>SUM(E39:G39)</f>
        <v>2685</v>
      </c>
      <c r="E39" s="80">
        <v>2685</v>
      </c>
      <c r="F39" s="47"/>
      <c r="G39" s="48"/>
    </row>
    <row r="40" spans="1:10" ht="15.75" thickBot="1">
      <c r="A40" s="30" t="s">
        <v>69</v>
      </c>
      <c r="B40" s="53" t="s">
        <v>33</v>
      </c>
      <c r="C40" s="32"/>
      <c r="D40" s="81">
        <f>SUM(E40:G40)</f>
        <v>7500</v>
      </c>
      <c r="E40" s="81">
        <v>2500</v>
      </c>
      <c r="F40" s="62"/>
      <c r="G40" s="136">
        <v>5000</v>
      </c>
    </row>
    <row r="41" spans="1:10" ht="15.75" thickBot="1">
      <c r="A41" s="35" t="s">
        <v>70</v>
      </c>
      <c r="B41" s="54" t="s">
        <v>71</v>
      </c>
      <c r="C41" s="40">
        <v>65</v>
      </c>
      <c r="D41" s="89">
        <f>SUM(E41:G41)</f>
        <v>10</v>
      </c>
      <c r="E41" s="89">
        <v>10</v>
      </c>
      <c r="F41" s="38"/>
      <c r="G41" s="39"/>
    </row>
    <row r="42" spans="1:10" ht="15.75" thickBot="1">
      <c r="A42" s="63" t="s">
        <v>72</v>
      </c>
      <c r="B42" s="64" t="s">
        <v>73</v>
      </c>
      <c r="C42" s="65" t="s">
        <v>7</v>
      </c>
      <c r="D42" s="86">
        <f>D24-D8</f>
        <v>2785</v>
      </c>
      <c r="E42" s="86">
        <f>E24-E8</f>
        <v>1535</v>
      </c>
      <c r="F42" s="66"/>
      <c r="G42" s="86">
        <f>G24-G8</f>
        <v>1250</v>
      </c>
      <c r="J42" s="100"/>
    </row>
    <row r="43" spans="1:10" ht="6.75" customHeight="1" thickBot="1">
      <c r="D43" s="3"/>
      <c r="E43" s="3"/>
      <c r="F43" s="3"/>
      <c r="G43" s="3"/>
    </row>
    <row r="44" spans="1:10">
      <c r="A44" s="70" t="s">
        <v>74</v>
      </c>
      <c r="B44" s="90" t="s">
        <v>75</v>
      </c>
      <c r="C44" s="71"/>
      <c r="D44" s="71"/>
      <c r="E44" s="71"/>
      <c r="F44" s="71"/>
      <c r="G44" s="72"/>
    </row>
    <row r="45" spans="1:10" ht="15" customHeight="1">
      <c r="A45" s="73"/>
      <c r="B45" s="189" t="s">
        <v>86</v>
      </c>
      <c r="C45" s="190"/>
      <c r="D45" s="190"/>
      <c r="E45" s="190"/>
      <c r="F45" s="190"/>
      <c r="G45" s="191"/>
    </row>
    <row r="46" spans="1:10" ht="47.25" customHeight="1" thickBot="1">
      <c r="A46" s="74"/>
      <c r="B46" s="192"/>
      <c r="C46" s="193"/>
      <c r="D46" s="193"/>
      <c r="E46" s="193"/>
      <c r="F46" s="193"/>
      <c r="G46" s="194"/>
    </row>
    <row r="47" spans="1:10">
      <c r="A47" s="25" t="s">
        <v>76</v>
      </c>
      <c r="B47" s="98" t="s">
        <v>78</v>
      </c>
      <c r="C47" s="71"/>
      <c r="D47" s="71"/>
      <c r="E47" s="26"/>
      <c r="F47" s="26"/>
      <c r="G47" s="72"/>
    </row>
    <row r="48" spans="1:10">
      <c r="A48" s="73"/>
      <c r="B48" s="99" t="s">
        <v>87</v>
      </c>
      <c r="C48" s="187"/>
      <c r="D48"/>
      <c r="G48" s="91"/>
    </row>
    <row r="49" spans="1:7" ht="15.75" thickBot="1">
      <c r="A49" s="74"/>
      <c r="B49" s="74"/>
      <c r="C49" s="23"/>
      <c r="D49" s="23"/>
      <c r="E49" s="23"/>
      <c r="F49" s="23"/>
      <c r="G49" s="24"/>
    </row>
  </sheetData>
  <mergeCells count="2">
    <mergeCell ref="A5:G5"/>
    <mergeCell ref="B45:G46"/>
  </mergeCells>
  <pageMargins left="0.71" right="0.71" top="0.79000000000000015" bottom="0.79000000000000015" header="0.31" footer="0.31"/>
  <pageSetup paperSize="9" scale="91" orientation="portrait" r:id="rId1"/>
  <headerFooter scaleWithDoc="0">
    <oddHeader>&amp;R&amp;10zpracováno dle Přílohy č. 1 Metodického materiálu k aplikaci
 právních úpravy o pravidlech rozpočtové odpovědnosti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</vt:lpstr>
      <vt:lpstr>2025</vt:lpstr>
      <vt:lpstr>2026</vt:lpstr>
      <vt:lpstr>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Immerová</dc:creator>
  <cp:lastModifiedBy>Juraj Kopcan</cp:lastModifiedBy>
  <cp:lastPrinted>2025-06-17T08:12:33Z</cp:lastPrinted>
  <dcterms:created xsi:type="dcterms:W3CDTF">2017-08-02T10:04:01Z</dcterms:created>
  <dcterms:modified xsi:type="dcterms:W3CDTF">2025-07-07T09:05:02Z</dcterms:modified>
</cp:coreProperties>
</file>